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Апрель" sheetId="17" r:id="rId1"/>
    <sheet name="Пропуски за Апрель" sheetId="18" r:id="rId2"/>
  </sheets>
  <calcPr calcId="124519"/>
</workbook>
</file>

<file path=xl/calcChain.xml><?xml version="1.0" encoding="utf-8"?>
<calcChain xmlns="http://schemas.openxmlformats.org/spreadsheetml/2006/main">
  <c r="G302" i="18"/>
  <c r="H302" s="1"/>
  <c r="G301"/>
  <c r="H301" s="1"/>
  <c r="G300"/>
  <c r="H300" s="1"/>
  <c r="G298"/>
  <c r="H298" s="1"/>
  <c r="H297"/>
  <c r="G297"/>
  <c r="G296"/>
  <c r="H296" s="1"/>
  <c r="H295"/>
  <c r="G295"/>
  <c r="G294"/>
  <c r="H294" s="1"/>
  <c r="H293"/>
  <c r="G293"/>
  <c r="G292"/>
  <c r="H292" s="1"/>
  <c r="G291"/>
  <c r="G289"/>
  <c r="H289" s="1"/>
  <c r="H288"/>
  <c r="G288"/>
  <c r="G287"/>
  <c r="H287" s="1"/>
  <c r="H286"/>
  <c r="G286"/>
  <c r="G285"/>
  <c r="H285" s="1"/>
  <c r="H284"/>
  <c r="G284"/>
  <c r="G283"/>
  <c r="H283" s="1"/>
  <c r="H282"/>
  <c r="G282"/>
  <c r="B282"/>
  <c r="B283" s="1"/>
  <c r="B284" s="1"/>
  <c r="B285" s="1"/>
  <c r="B286" s="1"/>
  <c r="B287" s="1"/>
  <c r="B288" s="1"/>
  <c r="B289" s="1"/>
  <c r="B290" s="1"/>
  <c r="B291" s="1"/>
  <c r="B292" s="1"/>
  <c r="B293" s="1"/>
  <c r="B294" s="1"/>
  <c r="B295" s="1"/>
  <c r="B296" s="1"/>
  <c r="B297" s="1"/>
  <c r="B298" s="1"/>
  <c r="B299" s="1"/>
  <c r="B300" s="1"/>
  <c r="B301" s="1"/>
  <c r="B302" s="1"/>
  <c r="G281"/>
  <c r="H281" s="1"/>
  <c r="B281"/>
  <c r="H280"/>
  <c r="G280"/>
  <c r="F280"/>
  <c r="J280" s="1"/>
  <c r="H278"/>
  <c r="G278"/>
  <c r="G276"/>
  <c r="H276" s="1"/>
  <c r="G275"/>
  <c r="H275" s="1"/>
  <c r="G274"/>
  <c r="H274" s="1"/>
  <c r="G273"/>
  <c r="H273" s="1"/>
  <c r="G272"/>
  <c r="H272" s="1"/>
  <c r="G270"/>
  <c r="H270" s="1"/>
  <c r="H269"/>
  <c r="G269"/>
  <c r="G268"/>
  <c r="H268" s="1"/>
  <c r="G267"/>
  <c r="G266"/>
  <c r="H266" s="1"/>
  <c r="G265"/>
  <c r="H265" s="1"/>
  <c r="B265"/>
  <c r="B266" s="1"/>
  <c r="B267" s="1"/>
  <c r="B268" s="1"/>
  <c r="B269" s="1"/>
  <c r="B270" s="1"/>
  <c r="B271" s="1"/>
  <c r="B272" s="1"/>
  <c r="B273" s="1"/>
  <c r="B274" s="1"/>
  <c r="B275" s="1"/>
  <c r="B276" s="1"/>
  <c r="B277" s="1"/>
  <c r="B278" s="1"/>
  <c r="H264"/>
  <c r="G264"/>
  <c r="G263"/>
  <c r="H263" s="1"/>
  <c r="B263"/>
  <c r="B264" s="1"/>
  <c r="G262"/>
  <c r="H262" s="1"/>
  <c r="H267" s="1"/>
  <c r="E267" s="1"/>
  <c r="B262"/>
  <c r="G261"/>
  <c r="H261" s="1"/>
  <c r="F261"/>
  <c r="F262" s="1"/>
  <c r="J262" s="1"/>
  <c r="G252"/>
  <c r="H252" s="1"/>
  <c r="H251"/>
  <c r="G251"/>
  <c r="G250"/>
  <c r="H250" s="1"/>
  <c r="G249"/>
  <c r="H249" s="1"/>
  <c r="G248"/>
  <c r="H248" s="1"/>
  <c r="H247"/>
  <c r="G247"/>
  <c r="G246"/>
  <c r="H246" s="1"/>
  <c r="H245"/>
  <c r="G245"/>
  <c r="G244"/>
  <c r="H244" s="1"/>
  <c r="H243"/>
  <c r="G243"/>
  <c r="G242"/>
  <c r="H240"/>
  <c r="G240"/>
  <c r="G239"/>
  <c r="H239" s="1"/>
  <c r="H238"/>
  <c r="G238"/>
  <c r="G237"/>
  <c r="H237" s="1"/>
  <c r="G236"/>
  <c r="H236" s="1"/>
  <c r="G235"/>
  <c r="H235" s="1"/>
  <c r="H234"/>
  <c r="G234"/>
  <c r="G233"/>
  <c r="H233" s="1"/>
  <c r="G232"/>
  <c r="H232" s="1"/>
  <c r="G231"/>
  <c r="H231" s="1"/>
  <c r="H230"/>
  <c r="G230"/>
  <c r="G229"/>
  <c r="H229" s="1"/>
  <c r="F229"/>
  <c r="F230" s="1"/>
  <c r="J230" s="1"/>
  <c r="I230" s="1"/>
  <c r="B229"/>
  <c r="B230" s="1"/>
  <c r="B231" s="1"/>
  <c r="B232" s="1"/>
  <c r="B233" s="1"/>
  <c r="B234" s="1"/>
  <c r="B235" s="1"/>
  <c r="B236" s="1"/>
  <c r="B237" s="1"/>
  <c r="B238" s="1"/>
  <c r="B239" s="1"/>
  <c r="B240" s="1"/>
  <c r="B241" s="1"/>
  <c r="B242" s="1"/>
  <c r="B243" s="1"/>
  <c r="B244" s="1"/>
  <c r="B245" s="1"/>
  <c r="B246" s="1"/>
  <c r="B247" s="1"/>
  <c r="B248" s="1"/>
  <c r="B249" s="1"/>
  <c r="B250" s="1"/>
  <c r="B251" s="1"/>
  <c r="B252" s="1"/>
  <c r="J228"/>
  <c r="H228"/>
  <c r="G228"/>
  <c r="H226"/>
  <c r="G226"/>
  <c r="H224"/>
  <c r="G224"/>
  <c r="G223"/>
  <c r="H223" s="1"/>
  <c r="H222"/>
  <c r="G222"/>
  <c r="G221"/>
  <c r="H221" s="1"/>
  <c r="H220"/>
  <c r="G220"/>
  <c r="G218"/>
  <c r="H218" s="1"/>
  <c r="G217"/>
  <c r="H217" s="1"/>
  <c r="G216"/>
  <c r="H216" s="1"/>
  <c r="H215"/>
  <c r="G215"/>
  <c r="G214"/>
  <c r="H214" s="1"/>
  <c r="G213"/>
  <c r="H213" s="1"/>
  <c r="G212"/>
  <c r="H211"/>
  <c r="G211"/>
  <c r="G210"/>
  <c r="H210" s="1"/>
  <c r="F210"/>
  <c r="F211" s="1"/>
  <c r="I209"/>
  <c r="H209"/>
  <c r="G209"/>
  <c r="B209"/>
  <c r="B210" s="1"/>
  <c r="B211" s="1"/>
  <c r="B212" s="1"/>
  <c r="B213" s="1"/>
  <c r="B214" s="1"/>
  <c r="B215" s="1"/>
  <c r="B216" s="1"/>
  <c r="B217" s="1"/>
  <c r="B218" s="1"/>
  <c r="B219" s="1"/>
  <c r="B220" s="1"/>
  <c r="B221" s="1"/>
  <c r="B222" s="1"/>
  <c r="B223" s="1"/>
  <c r="B224" s="1"/>
  <c r="B225" s="1"/>
  <c r="B226" s="1"/>
  <c r="G208"/>
  <c r="H208" s="1"/>
  <c r="F208"/>
  <c r="F209" s="1"/>
  <c r="J209" s="1"/>
  <c r="H197"/>
  <c r="G197"/>
  <c r="G196"/>
  <c r="H196" s="1"/>
  <c r="G194"/>
  <c r="H194" s="1"/>
  <c r="H193"/>
  <c r="G193"/>
  <c r="G192"/>
  <c r="H192" s="1"/>
  <c r="H191"/>
  <c r="G191"/>
  <c r="G190"/>
  <c r="H190" s="1"/>
  <c r="H189"/>
  <c r="G189"/>
  <c r="G188"/>
  <c r="H188" s="1"/>
  <c r="G187"/>
  <c r="G185"/>
  <c r="H185" s="1"/>
  <c r="H184"/>
  <c r="G184"/>
  <c r="G183"/>
  <c r="H183" s="1"/>
  <c r="H182"/>
  <c r="G182"/>
  <c r="G181"/>
  <c r="H181" s="1"/>
  <c r="H180"/>
  <c r="G180"/>
  <c r="B180"/>
  <c r="B181" s="1"/>
  <c r="B182" s="1"/>
  <c r="B183" s="1"/>
  <c r="B184" s="1"/>
  <c r="B185" s="1"/>
  <c r="B186" s="1"/>
  <c r="B187" s="1"/>
  <c r="B188" s="1"/>
  <c r="B189" s="1"/>
  <c r="B190" s="1"/>
  <c r="B191" s="1"/>
  <c r="B192" s="1"/>
  <c r="B193" s="1"/>
  <c r="B194" s="1"/>
  <c r="B195" s="1"/>
  <c r="B196" s="1"/>
  <c r="B197" s="1"/>
  <c r="B198" s="1"/>
  <c r="G179"/>
  <c r="H179" s="1"/>
  <c r="H178"/>
  <c r="G178"/>
  <c r="B178"/>
  <c r="B179" s="1"/>
  <c r="G177"/>
  <c r="H177" s="1"/>
  <c r="F177"/>
  <c r="F178" s="1"/>
  <c r="J178" s="1"/>
  <c r="I178" s="1"/>
  <c r="B177"/>
  <c r="J176"/>
  <c r="I176"/>
  <c r="H176"/>
  <c r="H187" s="1"/>
  <c r="E187" s="1"/>
  <c r="G176"/>
  <c r="H174"/>
  <c r="G174"/>
  <c r="G173"/>
  <c r="H173" s="1"/>
  <c r="H172"/>
  <c r="G172"/>
  <c r="G171"/>
  <c r="H171" s="1"/>
  <c r="H170"/>
  <c r="G170"/>
  <c r="G169"/>
  <c r="H169" s="1"/>
  <c r="G168"/>
  <c r="G166"/>
  <c r="H166" s="1"/>
  <c r="H165"/>
  <c r="G165"/>
  <c r="G164"/>
  <c r="H164" s="1"/>
  <c r="H163"/>
  <c r="G163"/>
  <c r="G162"/>
  <c r="H162" s="1"/>
  <c r="H161"/>
  <c r="G161"/>
  <c r="G160"/>
  <c r="H160" s="1"/>
  <c r="H159"/>
  <c r="G159"/>
  <c r="G158"/>
  <c r="H158" s="1"/>
  <c r="H157"/>
  <c r="G157"/>
  <c r="B157"/>
  <c r="B158" s="1"/>
  <c r="B159" s="1"/>
  <c r="B160" s="1"/>
  <c r="B161" s="1"/>
  <c r="B162" s="1"/>
  <c r="B163" s="1"/>
  <c r="B164" s="1"/>
  <c r="B165" s="1"/>
  <c r="B166" s="1"/>
  <c r="B167" s="1"/>
  <c r="B168" s="1"/>
  <c r="B169" s="1"/>
  <c r="B170" s="1"/>
  <c r="B171" s="1"/>
  <c r="B172" s="1"/>
  <c r="B173" s="1"/>
  <c r="B174" s="1"/>
  <c r="G156"/>
  <c r="H156" s="1"/>
  <c r="H168" s="1"/>
  <c r="E168" s="1"/>
  <c r="F156"/>
  <c r="F157" s="1"/>
  <c r="F158" s="1"/>
  <c r="F159" s="1"/>
  <c r="F160" s="1"/>
  <c r="G148"/>
  <c r="H148" s="1"/>
  <c r="H146"/>
  <c r="G146"/>
  <c r="G145"/>
  <c r="H145" s="1"/>
  <c r="H144"/>
  <c r="G144"/>
  <c r="H143"/>
  <c r="G143"/>
  <c r="H142"/>
  <c r="G142"/>
  <c r="G141"/>
  <c r="H141" s="1"/>
  <c r="H140"/>
  <c r="G140"/>
  <c r="G139"/>
  <c r="H139" s="1"/>
  <c r="H138"/>
  <c r="G138"/>
  <c r="G137"/>
  <c r="H137" s="1"/>
  <c r="G136"/>
  <c r="G134"/>
  <c r="H134" s="1"/>
  <c r="H133"/>
  <c r="G133"/>
  <c r="H132"/>
  <c r="G132"/>
  <c r="H131"/>
  <c r="G131"/>
  <c r="H130"/>
  <c r="G130"/>
  <c r="H129"/>
  <c r="G129"/>
  <c r="H128"/>
  <c r="G128"/>
  <c r="H127"/>
  <c r="G127"/>
  <c r="F127"/>
  <c r="B127"/>
  <c r="B128" s="1"/>
  <c r="B129" s="1"/>
  <c r="B130" s="1"/>
  <c r="B131" s="1"/>
  <c r="B132" s="1"/>
  <c r="B133" s="1"/>
  <c r="B134" s="1"/>
  <c r="B135" s="1"/>
  <c r="B136" s="1"/>
  <c r="B137" s="1"/>
  <c r="B138" s="1"/>
  <c r="B139" s="1"/>
  <c r="B140" s="1"/>
  <c r="B141" s="1"/>
  <c r="B142" s="1"/>
  <c r="B143" s="1"/>
  <c r="B144" s="1"/>
  <c r="B145" s="1"/>
  <c r="B146" s="1"/>
  <c r="B147" s="1"/>
  <c r="B148" s="1"/>
  <c r="J126"/>
  <c r="I126" s="1"/>
  <c r="H126"/>
  <c r="G126"/>
  <c r="G124"/>
  <c r="H124" s="1"/>
  <c r="H122"/>
  <c r="G122"/>
  <c r="H121"/>
  <c r="G121"/>
  <c r="G120"/>
  <c r="H120" s="1"/>
  <c r="H119"/>
  <c r="G119"/>
  <c r="H118"/>
  <c r="G118"/>
  <c r="G116"/>
  <c r="H116" s="1"/>
  <c r="G115"/>
  <c r="H115" s="1"/>
  <c r="H114"/>
  <c r="G114"/>
  <c r="G113"/>
  <c r="H113" s="1"/>
  <c r="G112"/>
  <c r="H112" s="1"/>
  <c r="G111"/>
  <c r="H111" s="1"/>
  <c r="G110"/>
  <c r="G109"/>
  <c r="H109" s="1"/>
  <c r="H108"/>
  <c r="G108"/>
  <c r="B108"/>
  <c r="B109" s="1"/>
  <c r="B110" s="1"/>
  <c r="B111" s="1"/>
  <c r="B112" s="1"/>
  <c r="B113" s="1"/>
  <c r="B114" s="1"/>
  <c r="B115" s="1"/>
  <c r="B116" s="1"/>
  <c r="B117" s="1"/>
  <c r="B118" s="1"/>
  <c r="B119" s="1"/>
  <c r="B120" s="1"/>
  <c r="B121" s="1"/>
  <c r="B122" s="1"/>
  <c r="B123" s="1"/>
  <c r="B124" s="1"/>
  <c r="H107"/>
  <c r="G107"/>
  <c r="B107"/>
  <c r="H106"/>
  <c r="G106"/>
  <c r="B106"/>
  <c r="G105"/>
  <c r="H105" s="1"/>
  <c r="F105"/>
  <c r="J105" s="1"/>
  <c r="H89"/>
  <c r="G89"/>
  <c r="G88"/>
  <c r="H88" s="1"/>
  <c r="G87"/>
  <c r="H87" s="1"/>
  <c r="B87"/>
  <c r="B88" s="1"/>
  <c r="B89" s="1"/>
  <c r="B90" s="1"/>
  <c r="G86"/>
  <c r="H86" s="1"/>
  <c r="H85"/>
  <c r="G85"/>
  <c r="G84"/>
  <c r="H82"/>
  <c r="G82"/>
  <c r="G81"/>
  <c r="H81" s="1"/>
  <c r="G80"/>
  <c r="H80" s="1"/>
  <c r="B80"/>
  <c r="B81" s="1"/>
  <c r="B82" s="1"/>
  <c r="B83" s="1"/>
  <c r="B84" s="1"/>
  <c r="B85" s="1"/>
  <c r="B86" s="1"/>
  <c r="G79"/>
  <c r="H79" s="1"/>
  <c r="H78"/>
  <c r="G78"/>
  <c r="G77"/>
  <c r="H77" s="1"/>
  <c r="G76"/>
  <c r="H76" s="1"/>
  <c r="B76"/>
  <c r="B77" s="1"/>
  <c r="B78" s="1"/>
  <c r="B79" s="1"/>
  <c r="G75"/>
  <c r="H75" s="1"/>
  <c r="B75"/>
  <c r="H74"/>
  <c r="G74"/>
  <c r="F74"/>
  <c r="F75" s="1"/>
  <c r="F76" s="1"/>
  <c r="J76" s="1"/>
  <c r="I76" s="1"/>
  <c r="H72"/>
  <c r="G72"/>
  <c r="H70"/>
  <c r="G70"/>
  <c r="H69"/>
  <c r="G69"/>
  <c r="G68"/>
  <c r="H68" s="1"/>
  <c r="H67"/>
  <c r="G67"/>
  <c r="H66"/>
  <c r="G66"/>
  <c r="G64"/>
  <c r="H64" s="1"/>
  <c r="H63"/>
  <c r="G63"/>
  <c r="G62"/>
  <c r="H62" s="1"/>
  <c r="G61"/>
  <c r="H60"/>
  <c r="G60"/>
  <c r="G59"/>
  <c r="H59" s="1"/>
  <c r="G58"/>
  <c r="H58" s="1"/>
  <c r="G57"/>
  <c r="H57" s="1"/>
  <c r="B57"/>
  <c r="B58" s="1"/>
  <c r="B59" s="1"/>
  <c r="B60" s="1"/>
  <c r="B61" s="1"/>
  <c r="B62" s="1"/>
  <c r="B63" s="1"/>
  <c r="B64" s="1"/>
  <c r="B65" s="1"/>
  <c r="B66" s="1"/>
  <c r="B67" s="1"/>
  <c r="B68" s="1"/>
  <c r="B69" s="1"/>
  <c r="B70" s="1"/>
  <c r="B71" s="1"/>
  <c r="B72" s="1"/>
  <c r="H56"/>
  <c r="G56"/>
  <c r="B56"/>
  <c r="H55"/>
  <c r="G55"/>
  <c r="F56"/>
  <c r="F57" s="1"/>
  <c r="G49"/>
  <c r="H49" s="1"/>
  <c r="H47"/>
  <c r="G47"/>
  <c r="G46"/>
  <c r="H46" s="1"/>
  <c r="H45"/>
  <c r="G45"/>
  <c r="G44"/>
  <c r="H44" s="1"/>
  <c r="H43"/>
  <c r="G43"/>
  <c r="G42"/>
  <c r="H42" s="1"/>
  <c r="H41"/>
  <c r="G41"/>
  <c r="G40"/>
  <c r="H40" s="1"/>
  <c r="H39"/>
  <c r="G39"/>
  <c r="G38"/>
  <c r="G36"/>
  <c r="H36" s="1"/>
  <c r="H35"/>
  <c r="G35"/>
  <c r="O34"/>
  <c r="H34"/>
  <c r="G34"/>
  <c r="G33"/>
  <c r="H33" s="1"/>
  <c r="B33"/>
  <c r="B34" s="1"/>
  <c r="B35" s="1"/>
  <c r="B36" s="1"/>
  <c r="B37" s="1"/>
  <c r="B38" s="1"/>
  <c r="B39" s="1"/>
  <c r="B40" s="1"/>
  <c r="B41" s="1"/>
  <c r="B42" s="1"/>
  <c r="B43" s="1"/>
  <c r="B44" s="1"/>
  <c r="B45" s="1"/>
  <c r="B46" s="1"/>
  <c r="B47" s="1"/>
  <c r="B48" s="1"/>
  <c r="B49" s="1"/>
  <c r="B50" s="1"/>
  <c r="H32"/>
  <c r="G32"/>
  <c r="B32"/>
  <c r="O31"/>
  <c r="H31"/>
  <c r="G31"/>
  <c r="F31"/>
  <c r="F32" s="1"/>
  <c r="G30"/>
  <c r="H30" s="1"/>
  <c r="H29"/>
  <c r="G29"/>
  <c r="J28"/>
  <c r="I28" s="1"/>
  <c r="H28"/>
  <c r="G28"/>
  <c r="G26"/>
  <c r="H26" s="1"/>
  <c r="H25"/>
  <c r="G25"/>
  <c r="G23"/>
  <c r="H23" s="1"/>
  <c r="H22"/>
  <c r="G22"/>
  <c r="H21"/>
  <c r="G21"/>
  <c r="H20"/>
  <c r="G20"/>
  <c r="H19"/>
  <c r="G19"/>
  <c r="H18"/>
  <c r="G18"/>
  <c r="H17"/>
  <c r="G17"/>
  <c r="G16"/>
  <c r="G13"/>
  <c r="H13" s="1"/>
  <c r="G12"/>
  <c r="H12" s="1"/>
  <c r="G11"/>
  <c r="H11" s="1"/>
  <c r="G10"/>
  <c r="H10" s="1"/>
  <c r="G9"/>
  <c r="H9" s="1"/>
  <c r="G8"/>
  <c r="H8" s="1"/>
  <c r="G7"/>
  <c r="H7" s="1"/>
  <c r="G6"/>
  <c r="H6" s="1"/>
  <c r="F6"/>
  <c r="F106" s="1"/>
  <c r="J106" s="1"/>
  <c r="I106" s="1"/>
  <c r="B6"/>
  <c r="B7" s="1"/>
  <c r="B8" s="1"/>
  <c r="B9" s="1"/>
  <c r="B10" s="1"/>
  <c r="B11" s="1"/>
  <c r="B12" s="1"/>
  <c r="B13" s="1"/>
  <c r="B14" s="1"/>
  <c r="B16" s="1"/>
  <c r="B17" s="1"/>
  <c r="B18" s="1"/>
  <c r="B19" s="1"/>
  <c r="B20" s="1"/>
  <c r="B21" s="1"/>
  <c r="B22" s="1"/>
  <c r="B23" s="1"/>
  <c r="B24" s="1"/>
  <c r="B25" s="1"/>
  <c r="B26" s="1"/>
  <c r="J5"/>
  <c r="G5"/>
  <c r="M27" l="1"/>
  <c r="O27" s="1"/>
  <c r="J74"/>
  <c r="I74" s="1"/>
  <c r="F108"/>
  <c r="J108" s="1"/>
  <c r="I108" s="1"/>
  <c r="F281"/>
  <c r="F282" s="1"/>
  <c r="J282" s="1"/>
  <c r="I282" s="1"/>
  <c r="I5"/>
  <c r="F263"/>
  <c r="J263" s="1"/>
  <c r="I263" s="1"/>
  <c r="J55"/>
  <c r="J261"/>
  <c r="I261" s="1"/>
  <c r="J32"/>
  <c r="I32" s="1"/>
  <c r="F33"/>
  <c r="H38"/>
  <c r="E38" s="1"/>
  <c r="H110"/>
  <c r="E110" s="1"/>
  <c r="J57"/>
  <c r="I57" s="1"/>
  <c r="F58"/>
  <c r="J75"/>
  <c r="I75" s="1"/>
  <c r="F128"/>
  <c r="J127"/>
  <c r="I127" s="1"/>
  <c r="J6"/>
  <c r="J29"/>
  <c r="J31"/>
  <c r="I31" s="1"/>
  <c r="F161"/>
  <c r="J160"/>
  <c r="I160" s="1"/>
  <c r="H84"/>
  <c r="E84" s="1"/>
  <c r="H91"/>
  <c r="J56"/>
  <c r="I56" s="1"/>
  <c r="F77"/>
  <c r="F109"/>
  <c r="H199"/>
  <c r="H73"/>
  <c r="H61"/>
  <c r="E61" s="1"/>
  <c r="F7"/>
  <c r="I55"/>
  <c r="H136"/>
  <c r="E136" s="1"/>
  <c r="H5"/>
  <c r="I105"/>
  <c r="J156"/>
  <c r="J208"/>
  <c r="I262"/>
  <c r="J177"/>
  <c r="I177" s="1"/>
  <c r="H242"/>
  <c r="E242" s="1"/>
  <c r="H253"/>
  <c r="H279"/>
  <c r="I228"/>
  <c r="F231"/>
  <c r="H291"/>
  <c r="E291" s="1"/>
  <c r="J159"/>
  <c r="I159" s="1"/>
  <c r="J211"/>
  <c r="I211" s="1"/>
  <c r="F212"/>
  <c r="J157"/>
  <c r="I157" s="1"/>
  <c r="F179"/>
  <c r="H175"/>
  <c r="J158"/>
  <c r="I158" s="1"/>
  <c r="H212"/>
  <c r="J210"/>
  <c r="I210" s="1"/>
  <c r="J229"/>
  <c r="I280"/>
  <c r="F264" l="1"/>
  <c r="J264" s="1"/>
  <c r="I264" s="1"/>
  <c r="F283"/>
  <c r="J283" s="1"/>
  <c r="J281"/>
  <c r="I281" s="1"/>
  <c r="J109"/>
  <c r="I109" s="1"/>
  <c r="F110"/>
  <c r="J33"/>
  <c r="F34"/>
  <c r="H227"/>
  <c r="E212"/>
  <c r="I156"/>
  <c r="F107"/>
  <c r="J107" s="1"/>
  <c r="F8"/>
  <c r="J7"/>
  <c r="J30"/>
  <c r="F78"/>
  <c r="J77"/>
  <c r="I77" s="1"/>
  <c r="J161"/>
  <c r="I161" s="1"/>
  <c r="F162"/>
  <c r="H303"/>
  <c r="H51"/>
  <c r="H149"/>
  <c r="F180"/>
  <c r="J179"/>
  <c r="M6"/>
  <c r="O6" s="1"/>
  <c r="I6"/>
  <c r="F284"/>
  <c r="H16"/>
  <c r="E16" s="1"/>
  <c r="M33"/>
  <c r="O33" s="1"/>
  <c r="I29"/>
  <c r="F265"/>
  <c r="F213"/>
  <c r="J212"/>
  <c r="I212" s="1"/>
  <c r="H125"/>
  <c r="I229"/>
  <c r="F232"/>
  <c r="J231"/>
  <c r="I231" s="1"/>
  <c r="J128"/>
  <c r="F129"/>
  <c r="I208"/>
  <c r="J58"/>
  <c r="F59"/>
  <c r="I38" i="17"/>
  <c r="I30"/>
  <c r="H31"/>
  <c r="H30"/>
  <c r="H29"/>
  <c r="I29" s="1"/>
  <c r="H222"/>
  <c r="H302"/>
  <c r="I302" s="1"/>
  <c r="H301"/>
  <c r="H242"/>
  <c r="H84"/>
  <c r="C106"/>
  <c r="C107" s="1"/>
  <c r="C108" s="1"/>
  <c r="C109" s="1"/>
  <c r="C110" s="1"/>
  <c r="C111" s="1"/>
  <c r="C112" s="1"/>
  <c r="C113" s="1"/>
  <c r="C114" s="1"/>
  <c r="C115" s="1"/>
  <c r="C116" s="1"/>
  <c r="C117" s="1"/>
  <c r="H300"/>
  <c r="H298"/>
  <c r="H297"/>
  <c r="H296"/>
  <c r="H295"/>
  <c r="H294"/>
  <c r="H293"/>
  <c r="H292"/>
  <c r="I292" s="1"/>
  <c r="H291"/>
  <c r="H289"/>
  <c r="H288"/>
  <c r="H287"/>
  <c r="H286"/>
  <c r="H285"/>
  <c r="H284"/>
  <c r="H283"/>
  <c r="H282"/>
  <c r="H281"/>
  <c r="H280"/>
  <c r="H278"/>
  <c r="H276"/>
  <c r="H275"/>
  <c r="H274"/>
  <c r="H273"/>
  <c r="H272"/>
  <c r="H270"/>
  <c r="H269"/>
  <c r="H268"/>
  <c r="H267"/>
  <c r="H266"/>
  <c r="H265"/>
  <c r="H264"/>
  <c r="H263"/>
  <c r="H262"/>
  <c r="H261"/>
  <c r="I261" s="1"/>
  <c r="H252"/>
  <c r="H251"/>
  <c r="H250"/>
  <c r="H249"/>
  <c r="H248"/>
  <c r="H247"/>
  <c r="H246"/>
  <c r="H245"/>
  <c r="H244"/>
  <c r="H243"/>
  <c r="H240"/>
  <c r="H239"/>
  <c r="H238"/>
  <c r="H237"/>
  <c r="H236"/>
  <c r="H235"/>
  <c r="H234"/>
  <c r="H233"/>
  <c r="H232"/>
  <c r="H231"/>
  <c r="H230"/>
  <c r="H229"/>
  <c r="H228"/>
  <c r="H226"/>
  <c r="H224"/>
  <c r="H223"/>
  <c r="H221"/>
  <c r="H220"/>
  <c r="H218"/>
  <c r="H217"/>
  <c r="H216"/>
  <c r="H215"/>
  <c r="H214"/>
  <c r="H213"/>
  <c r="H212"/>
  <c r="H211"/>
  <c r="H210"/>
  <c r="H209"/>
  <c r="I209" s="1"/>
  <c r="H208"/>
  <c r="I208" s="1"/>
  <c r="H197"/>
  <c r="H196"/>
  <c r="H194"/>
  <c r="H193"/>
  <c r="H192"/>
  <c r="H191"/>
  <c r="H190"/>
  <c r="H189"/>
  <c r="H188"/>
  <c r="H187"/>
  <c r="H185"/>
  <c r="H184"/>
  <c r="H183"/>
  <c r="H182"/>
  <c r="H181"/>
  <c r="H180"/>
  <c r="H179"/>
  <c r="H178"/>
  <c r="H177"/>
  <c r="H176"/>
  <c r="H174"/>
  <c r="H173"/>
  <c r="H172"/>
  <c r="H171"/>
  <c r="H170"/>
  <c r="H169"/>
  <c r="H168"/>
  <c r="H166"/>
  <c r="H165"/>
  <c r="H164"/>
  <c r="H163"/>
  <c r="H162"/>
  <c r="H161"/>
  <c r="H160"/>
  <c r="H159"/>
  <c r="H158"/>
  <c r="H157"/>
  <c r="H156"/>
  <c r="H148"/>
  <c r="H146"/>
  <c r="H145"/>
  <c r="H144"/>
  <c r="H143"/>
  <c r="H142"/>
  <c r="H141"/>
  <c r="H140"/>
  <c r="H139"/>
  <c r="H138"/>
  <c r="H137"/>
  <c r="I137" s="1"/>
  <c r="H136"/>
  <c r="H134"/>
  <c r="H133"/>
  <c r="H132"/>
  <c r="H131"/>
  <c r="H130"/>
  <c r="H129"/>
  <c r="H128"/>
  <c r="H127"/>
  <c r="H126"/>
  <c r="H124"/>
  <c r="H122"/>
  <c r="H121"/>
  <c r="H120"/>
  <c r="I120" s="1"/>
  <c r="H119"/>
  <c r="H118"/>
  <c r="H116"/>
  <c r="H108"/>
  <c r="H109"/>
  <c r="H115"/>
  <c r="H114"/>
  <c r="I114" s="1"/>
  <c r="H113"/>
  <c r="I113" s="1"/>
  <c r="H112"/>
  <c r="I112" s="1"/>
  <c r="H111"/>
  <c r="I111" s="1"/>
  <c r="H110"/>
  <c r="H107"/>
  <c r="I107" s="1"/>
  <c r="H106"/>
  <c r="I106" s="1"/>
  <c r="H105"/>
  <c r="I105" s="1"/>
  <c r="G105"/>
  <c r="G108" s="1"/>
  <c r="H89"/>
  <c r="H88"/>
  <c r="H87"/>
  <c r="H86"/>
  <c r="H85"/>
  <c r="H82"/>
  <c r="H81"/>
  <c r="H80"/>
  <c r="H79"/>
  <c r="H78"/>
  <c r="H77"/>
  <c r="H76"/>
  <c r="H75"/>
  <c r="H74"/>
  <c r="H72"/>
  <c r="H70"/>
  <c r="H69"/>
  <c r="H68"/>
  <c r="H67"/>
  <c r="H66"/>
  <c r="H64"/>
  <c r="H63"/>
  <c r="H62"/>
  <c r="H61"/>
  <c r="H60"/>
  <c r="H59"/>
  <c r="H58"/>
  <c r="H57"/>
  <c r="H56"/>
  <c r="H55"/>
  <c r="H49"/>
  <c r="H47"/>
  <c r="H46"/>
  <c r="H45"/>
  <c r="H44"/>
  <c r="H43"/>
  <c r="H42"/>
  <c r="H41"/>
  <c r="H40"/>
  <c r="I40" s="1"/>
  <c r="H39"/>
  <c r="H38"/>
  <c r="H36"/>
  <c r="H35"/>
  <c r="H34"/>
  <c r="H33"/>
  <c r="H32"/>
  <c r="H28"/>
  <c r="H26"/>
  <c r="H25"/>
  <c r="H23"/>
  <c r="H22"/>
  <c r="H21"/>
  <c r="H20"/>
  <c r="H19"/>
  <c r="H18"/>
  <c r="H17"/>
  <c r="H16"/>
  <c r="H13"/>
  <c r="H12"/>
  <c r="H11"/>
  <c r="H10"/>
  <c r="H9"/>
  <c r="H8"/>
  <c r="H7"/>
  <c r="H6"/>
  <c r="H5"/>
  <c r="C6"/>
  <c r="H27" i="18" l="1"/>
  <c r="I128"/>
  <c r="I283"/>
  <c r="J180"/>
  <c r="I180" s="1"/>
  <c r="F181"/>
  <c r="J213"/>
  <c r="I213" s="1"/>
  <c r="F214"/>
  <c r="F285"/>
  <c r="J284"/>
  <c r="I284" s="1"/>
  <c r="J78"/>
  <c r="I78" s="1"/>
  <c r="F79"/>
  <c r="F60"/>
  <c r="J59"/>
  <c r="I59" s="1"/>
  <c r="J232"/>
  <c r="F233"/>
  <c r="I30"/>
  <c r="J34"/>
  <c r="I34" s="1"/>
  <c r="F35"/>
  <c r="I7"/>
  <c r="I33"/>
  <c r="I179"/>
  <c r="F9"/>
  <c r="J8"/>
  <c r="J110"/>
  <c r="I110" s="1"/>
  <c r="F111"/>
  <c r="M24"/>
  <c r="O24" s="1"/>
  <c r="I58"/>
  <c r="I107"/>
  <c r="F130"/>
  <c r="J129"/>
  <c r="I129" s="1"/>
  <c r="F266"/>
  <c r="J265"/>
  <c r="F163"/>
  <c r="J162"/>
  <c r="I162" s="1"/>
  <c r="C118" i="17"/>
  <c r="C119" s="1"/>
  <c r="C120" s="1"/>
  <c r="C121" s="1"/>
  <c r="C122" s="1"/>
  <c r="C123" s="1"/>
  <c r="C124" s="1"/>
  <c r="K105"/>
  <c r="J105" s="1"/>
  <c r="G280"/>
  <c r="G261"/>
  <c r="K261" s="1"/>
  <c r="J261" s="1"/>
  <c r="G228"/>
  <c r="G208"/>
  <c r="G176"/>
  <c r="G156"/>
  <c r="G74"/>
  <c r="G55"/>
  <c r="G28"/>
  <c r="I5"/>
  <c r="F215" i="18" l="1"/>
  <c r="J214"/>
  <c r="F112"/>
  <c r="J111"/>
  <c r="J163"/>
  <c r="F164"/>
  <c r="F267"/>
  <c r="J266"/>
  <c r="I266" s="1"/>
  <c r="F182"/>
  <c r="J181"/>
  <c r="F234"/>
  <c r="J233"/>
  <c r="I233" s="1"/>
  <c r="I265"/>
  <c r="I232"/>
  <c r="M5"/>
  <c r="I8"/>
  <c r="F36"/>
  <c r="J35"/>
  <c r="F61"/>
  <c r="J60"/>
  <c r="J130"/>
  <c r="I130" s="1"/>
  <c r="F131"/>
  <c r="F10"/>
  <c r="J9"/>
  <c r="F80"/>
  <c r="J79"/>
  <c r="F286"/>
  <c r="J285"/>
  <c r="K280" i="17"/>
  <c r="J280" s="1"/>
  <c r="K228"/>
  <c r="J228" s="1"/>
  <c r="K208"/>
  <c r="J208" s="1"/>
  <c r="K176"/>
  <c r="J176" s="1"/>
  <c r="K156"/>
  <c r="K126"/>
  <c r="J126" s="1"/>
  <c r="K74"/>
  <c r="K55"/>
  <c r="J55" s="1"/>
  <c r="K28"/>
  <c r="J28" s="1"/>
  <c r="I301"/>
  <c r="I300"/>
  <c r="I298"/>
  <c r="I297"/>
  <c r="I296"/>
  <c r="I295"/>
  <c r="I294"/>
  <c r="I293"/>
  <c r="I289"/>
  <c r="I288"/>
  <c r="I287"/>
  <c r="I286"/>
  <c r="I285"/>
  <c r="I284"/>
  <c r="I283"/>
  <c r="I282"/>
  <c r="I281"/>
  <c r="G281"/>
  <c r="C281"/>
  <c r="C282" s="1"/>
  <c r="C283" s="1"/>
  <c r="C284" s="1"/>
  <c r="C285" s="1"/>
  <c r="C286" s="1"/>
  <c r="C287" s="1"/>
  <c r="C288" s="1"/>
  <c r="C289" s="1"/>
  <c r="C290" s="1"/>
  <c r="C291" s="1"/>
  <c r="C292" s="1"/>
  <c r="C293" s="1"/>
  <c r="C294" s="1"/>
  <c r="C295" s="1"/>
  <c r="C296" s="1"/>
  <c r="C297" s="1"/>
  <c r="C298" s="1"/>
  <c r="C299" s="1"/>
  <c r="C300" s="1"/>
  <c r="C301" s="1"/>
  <c r="C302" s="1"/>
  <c r="I280"/>
  <c r="I278"/>
  <c r="I276"/>
  <c r="I275"/>
  <c r="I274"/>
  <c r="I273"/>
  <c r="I272"/>
  <c r="I270"/>
  <c r="I269"/>
  <c r="I268"/>
  <c r="I266"/>
  <c r="I265"/>
  <c r="I264"/>
  <c r="I263"/>
  <c r="I262"/>
  <c r="G262"/>
  <c r="G263" s="1"/>
  <c r="C262"/>
  <c r="C263" s="1"/>
  <c r="C264" s="1"/>
  <c r="C265" s="1"/>
  <c r="C266" s="1"/>
  <c r="C267" s="1"/>
  <c r="C268" s="1"/>
  <c r="C269" s="1"/>
  <c r="C270" s="1"/>
  <c r="C271" s="1"/>
  <c r="C272" s="1"/>
  <c r="C273" s="1"/>
  <c r="C274" s="1"/>
  <c r="C275" s="1"/>
  <c r="C276" s="1"/>
  <c r="C277" s="1"/>
  <c r="C278" s="1"/>
  <c r="I252"/>
  <c r="I251"/>
  <c r="I250"/>
  <c r="I249"/>
  <c r="I248"/>
  <c r="I247"/>
  <c r="I246"/>
  <c r="I245"/>
  <c r="I244"/>
  <c r="I243"/>
  <c r="I240"/>
  <c r="I239"/>
  <c r="I238"/>
  <c r="I237"/>
  <c r="I236"/>
  <c r="I235"/>
  <c r="I234"/>
  <c r="I233"/>
  <c r="I232"/>
  <c r="I231"/>
  <c r="I230"/>
  <c r="I229"/>
  <c r="G229"/>
  <c r="C229"/>
  <c r="C230" s="1"/>
  <c r="C231" s="1"/>
  <c r="C232" s="1"/>
  <c r="C233" s="1"/>
  <c r="C234" s="1"/>
  <c r="C235" s="1"/>
  <c r="C236" s="1"/>
  <c r="C237" s="1"/>
  <c r="C238" s="1"/>
  <c r="C239" s="1"/>
  <c r="C240" s="1"/>
  <c r="C241" s="1"/>
  <c r="C242" s="1"/>
  <c r="C243" s="1"/>
  <c r="C244" s="1"/>
  <c r="C245" s="1"/>
  <c r="C246" s="1"/>
  <c r="C247" s="1"/>
  <c r="C248" s="1"/>
  <c r="C249" s="1"/>
  <c r="C250" s="1"/>
  <c r="C251" s="1"/>
  <c r="C252" s="1"/>
  <c r="I228"/>
  <c r="I226"/>
  <c r="I224"/>
  <c r="I223"/>
  <c r="I222"/>
  <c r="I221"/>
  <c r="I220"/>
  <c r="I218"/>
  <c r="I217"/>
  <c r="I216"/>
  <c r="I215"/>
  <c r="I214"/>
  <c r="I213"/>
  <c r="I211"/>
  <c r="I210"/>
  <c r="G209"/>
  <c r="C209"/>
  <c r="C210" s="1"/>
  <c r="C211" s="1"/>
  <c r="C212" s="1"/>
  <c r="C213" s="1"/>
  <c r="C214" s="1"/>
  <c r="C215" s="1"/>
  <c r="C216" s="1"/>
  <c r="C217" s="1"/>
  <c r="C218" s="1"/>
  <c r="C219" s="1"/>
  <c r="I197"/>
  <c r="I196"/>
  <c r="I194"/>
  <c r="I193"/>
  <c r="I192"/>
  <c r="I191"/>
  <c r="I190"/>
  <c r="I189"/>
  <c r="I188"/>
  <c r="I185"/>
  <c r="I184"/>
  <c r="I183"/>
  <c r="I182"/>
  <c r="I181"/>
  <c r="I180"/>
  <c r="I179"/>
  <c r="I178"/>
  <c r="I177"/>
  <c r="G177"/>
  <c r="G178" s="1"/>
  <c r="G179" s="1"/>
  <c r="G180" s="1"/>
  <c r="C177"/>
  <c r="C178" s="1"/>
  <c r="C179" s="1"/>
  <c r="I176"/>
  <c r="I174"/>
  <c r="I173"/>
  <c r="I172"/>
  <c r="I171"/>
  <c r="I170"/>
  <c r="I169"/>
  <c r="I166"/>
  <c r="I165"/>
  <c r="I164"/>
  <c r="I163"/>
  <c r="I162"/>
  <c r="I161"/>
  <c r="I160"/>
  <c r="I159"/>
  <c r="I158"/>
  <c r="I157"/>
  <c r="G157"/>
  <c r="C157"/>
  <c r="C158" s="1"/>
  <c r="C159" s="1"/>
  <c r="C160" s="1"/>
  <c r="C161" s="1"/>
  <c r="C162" s="1"/>
  <c r="C163" s="1"/>
  <c r="C164" s="1"/>
  <c r="C165" s="1"/>
  <c r="C166" s="1"/>
  <c r="C167" s="1"/>
  <c r="C168" s="1"/>
  <c r="C169" s="1"/>
  <c r="C170" s="1"/>
  <c r="C171" s="1"/>
  <c r="C172" s="1"/>
  <c r="C173" s="1"/>
  <c r="C174" s="1"/>
  <c r="I156"/>
  <c r="I148"/>
  <c r="I146"/>
  <c r="I145"/>
  <c r="I144"/>
  <c r="I143"/>
  <c r="I142"/>
  <c r="I141"/>
  <c r="I140"/>
  <c r="I139"/>
  <c r="I138"/>
  <c r="I134"/>
  <c r="I133"/>
  <c r="I132"/>
  <c r="I131"/>
  <c r="I130"/>
  <c r="I129"/>
  <c r="I128"/>
  <c r="I127"/>
  <c r="G127"/>
  <c r="G128" s="1"/>
  <c r="G129" s="1"/>
  <c r="C127"/>
  <c r="C128" s="1"/>
  <c r="C129" s="1"/>
  <c r="C130" s="1"/>
  <c r="C131" s="1"/>
  <c r="C132" s="1"/>
  <c r="C133" s="1"/>
  <c r="C134" s="1"/>
  <c r="C135" s="1"/>
  <c r="C136" s="1"/>
  <c r="C137" s="1"/>
  <c r="C138" s="1"/>
  <c r="C139" s="1"/>
  <c r="C140" s="1"/>
  <c r="C141" s="1"/>
  <c r="C142" s="1"/>
  <c r="C143" s="1"/>
  <c r="C144" s="1"/>
  <c r="C145" s="1"/>
  <c r="C146" s="1"/>
  <c r="C147" s="1"/>
  <c r="C148" s="1"/>
  <c r="I126"/>
  <c r="I124"/>
  <c r="I122"/>
  <c r="I121"/>
  <c r="I119"/>
  <c r="I118"/>
  <c r="I116"/>
  <c r="I115"/>
  <c r="I109"/>
  <c r="I108"/>
  <c r="I89"/>
  <c r="I88"/>
  <c r="I87"/>
  <c r="I86"/>
  <c r="I85"/>
  <c r="I82"/>
  <c r="I81"/>
  <c r="I80"/>
  <c r="I79"/>
  <c r="I78"/>
  <c r="I77"/>
  <c r="I76"/>
  <c r="I75"/>
  <c r="G75"/>
  <c r="G76" s="1"/>
  <c r="C75"/>
  <c r="C76" s="1"/>
  <c r="C77" s="1"/>
  <c r="C78" s="1"/>
  <c r="C79" s="1"/>
  <c r="C80" s="1"/>
  <c r="C81" s="1"/>
  <c r="C82" s="1"/>
  <c r="C83" s="1"/>
  <c r="C84" s="1"/>
  <c r="C85" s="1"/>
  <c r="C86" s="1"/>
  <c r="C87" s="1"/>
  <c r="C88" s="1"/>
  <c r="C89" s="1"/>
  <c r="C90" s="1"/>
  <c r="I74"/>
  <c r="I72"/>
  <c r="I70"/>
  <c r="I69"/>
  <c r="I68"/>
  <c r="I67"/>
  <c r="I66"/>
  <c r="I64"/>
  <c r="I63"/>
  <c r="I62"/>
  <c r="I60"/>
  <c r="I59"/>
  <c r="I58"/>
  <c r="I57"/>
  <c r="I56"/>
  <c r="G56"/>
  <c r="C56"/>
  <c r="C57" s="1"/>
  <c r="C58" s="1"/>
  <c r="C59" s="1"/>
  <c r="C60" s="1"/>
  <c r="C61" s="1"/>
  <c r="C62" s="1"/>
  <c r="C63" s="1"/>
  <c r="C64" s="1"/>
  <c r="C65" s="1"/>
  <c r="C66" s="1"/>
  <c r="C67" s="1"/>
  <c r="C68" s="1"/>
  <c r="C69" s="1"/>
  <c r="C70" s="1"/>
  <c r="C71" s="1"/>
  <c r="C72" s="1"/>
  <c r="I55"/>
  <c r="I49"/>
  <c r="I47"/>
  <c r="I46"/>
  <c r="I45"/>
  <c r="I44"/>
  <c r="I43"/>
  <c r="I42"/>
  <c r="I41"/>
  <c r="I39"/>
  <c r="I36"/>
  <c r="I35"/>
  <c r="I34"/>
  <c r="I33"/>
  <c r="I32"/>
  <c r="I31"/>
  <c r="G31"/>
  <c r="G32" s="1"/>
  <c r="C32"/>
  <c r="C33" s="1"/>
  <c r="C34" s="1"/>
  <c r="C35" s="1"/>
  <c r="C36" s="1"/>
  <c r="C37" s="1"/>
  <c r="C38" s="1"/>
  <c r="C39" s="1"/>
  <c r="I28"/>
  <c r="I26"/>
  <c r="I25"/>
  <c r="I23"/>
  <c r="I22"/>
  <c r="I21"/>
  <c r="I20"/>
  <c r="I19"/>
  <c r="I18"/>
  <c r="I17"/>
  <c r="I13"/>
  <c r="I12"/>
  <c r="I11"/>
  <c r="I10"/>
  <c r="I9"/>
  <c r="I8"/>
  <c r="I7"/>
  <c r="I6"/>
  <c r="C7"/>
  <c r="C8" s="1"/>
  <c r="C9" s="1"/>
  <c r="C10" s="1"/>
  <c r="C11" s="1"/>
  <c r="C12" s="1"/>
  <c r="C13" s="1"/>
  <c r="C14" s="1"/>
  <c r="C16" s="1"/>
  <c r="C17" s="1"/>
  <c r="C18" s="1"/>
  <c r="C19" s="1"/>
  <c r="C20" s="1"/>
  <c r="C21" s="1"/>
  <c r="C22" s="1"/>
  <c r="C23" s="1"/>
  <c r="C24" s="1"/>
  <c r="C25" s="1"/>
  <c r="C26" s="1"/>
  <c r="J286" i="18" l="1"/>
  <c r="I286" s="1"/>
  <c r="F287"/>
  <c r="I79"/>
  <c r="I35"/>
  <c r="F165"/>
  <c r="J164"/>
  <c r="I164" s="1"/>
  <c r="J80"/>
  <c r="I80" s="1"/>
  <c r="F81"/>
  <c r="F37"/>
  <c r="J36"/>
  <c r="I163"/>
  <c r="I9"/>
  <c r="I111"/>
  <c r="F11"/>
  <c r="J10"/>
  <c r="J234"/>
  <c r="F235"/>
  <c r="J112"/>
  <c r="I112" s="1"/>
  <c r="F113"/>
  <c r="F132"/>
  <c r="J131"/>
  <c r="I181"/>
  <c r="I214"/>
  <c r="J182"/>
  <c r="F183"/>
  <c r="J215"/>
  <c r="I215" s="1"/>
  <c r="F216"/>
  <c r="I60"/>
  <c r="O5"/>
  <c r="I285"/>
  <c r="J61"/>
  <c r="I61" s="1"/>
  <c r="F62"/>
  <c r="J267"/>
  <c r="I267" s="1"/>
  <c r="F268"/>
  <c r="I212" i="17"/>
  <c r="I84"/>
  <c r="F84" s="1"/>
  <c r="I110"/>
  <c r="I125" s="1"/>
  <c r="I291"/>
  <c r="F291" s="1"/>
  <c r="I16"/>
  <c r="F16" s="1"/>
  <c r="I168"/>
  <c r="F168" s="1"/>
  <c r="C220"/>
  <c r="C221" s="1"/>
  <c r="C222" s="1"/>
  <c r="C223" s="1"/>
  <c r="C224" s="1"/>
  <c r="C225" s="1"/>
  <c r="C226" s="1"/>
  <c r="F38"/>
  <c r="F212"/>
  <c r="I187"/>
  <c r="F187" s="1"/>
  <c r="I267"/>
  <c r="F267" s="1"/>
  <c r="I61"/>
  <c r="F61" s="1"/>
  <c r="I136"/>
  <c r="F136" s="1"/>
  <c r="I242"/>
  <c r="I253" s="1"/>
  <c r="K157"/>
  <c r="J157" s="1"/>
  <c r="G109"/>
  <c r="K109" s="1"/>
  <c r="K108"/>
  <c r="J108" s="1"/>
  <c r="C40"/>
  <c r="C41" s="1"/>
  <c r="C42" s="1"/>
  <c r="C43" s="1"/>
  <c r="C44" s="1"/>
  <c r="C45" s="1"/>
  <c r="C46" s="1"/>
  <c r="C47" s="1"/>
  <c r="C48" s="1"/>
  <c r="C49" s="1"/>
  <c r="C50" s="1"/>
  <c r="K76"/>
  <c r="N27" s="1"/>
  <c r="K209"/>
  <c r="J209" s="1"/>
  <c r="K281"/>
  <c r="J281" s="1"/>
  <c r="K262"/>
  <c r="J262" s="1"/>
  <c r="G210"/>
  <c r="G211" s="1"/>
  <c r="G212" s="1"/>
  <c r="K75"/>
  <c r="J75" s="1"/>
  <c r="K5"/>
  <c r="K128"/>
  <c r="J128" s="1"/>
  <c r="K56"/>
  <c r="J56" s="1"/>
  <c r="K229"/>
  <c r="J229" s="1"/>
  <c r="K129"/>
  <c r="J129" s="1"/>
  <c r="K263"/>
  <c r="J263" s="1"/>
  <c r="G33"/>
  <c r="K33" s="1"/>
  <c r="K32"/>
  <c r="J32" s="1"/>
  <c r="C180"/>
  <c r="C181" s="1"/>
  <c r="C182" s="1"/>
  <c r="C183" s="1"/>
  <c r="C184" s="1"/>
  <c r="C185" s="1"/>
  <c r="C186" s="1"/>
  <c r="C187" s="1"/>
  <c r="C188" s="1"/>
  <c r="C189" s="1"/>
  <c r="C190" s="1"/>
  <c r="C191" s="1"/>
  <c r="C192" s="1"/>
  <c r="C193" s="1"/>
  <c r="C194" s="1"/>
  <c r="C195" s="1"/>
  <c r="C196" s="1"/>
  <c r="C197" s="1"/>
  <c r="C198" s="1"/>
  <c r="K179"/>
  <c r="J179" s="1"/>
  <c r="G158"/>
  <c r="K127"/>
  <c r="K31"/>
  <c r="J31" s="1"/>
  <c r="K178"/>
  <c r="J178" s="1"/>
  <c r="G230"/>
  <c r="K177"/>
  <c r="J177" s="1"/>
  <c r="G282"/>
  <c r="G283" s="1"/>
  <c r="K283" s="1"/>
  <c r="J156"/>
  <c r="J74"/>
  <c r="G77"/>
  <c r="K77" s="1"/>
  <c r="G130"/>
  <c r="K130" s="1"/>
  <c r="G57"/>
  <c r="K57" s="1"/>
  <c r="G6"/>
  <c r="G29" s="1"/>
  <c r="K29" s="1"/>
  <c r="G264"/>
  <c r="K264" s="1"/>
  <c r="G181"/>
  <c r="N33" l="1"/>
  <c r="P33" s="1"/>
  <c r="J29"/>
  <c r="J33"/>
  <c r="F269" i="18"/>
  <c r="J268"/>
  <c r="I268" s="1"/>
  <c r="I234"/>
  <c r="J165"/>
  <c r="I165" s="1"/>
  <c r="F166"/>
  <c r="I10"/>
  <c r="F12"/>
  <c r="J11"/>
  <c r="F63"/>
  <c r="J62"/>
  <c r="F217"/>
  <c r="J216"/>
  <c r="I131"/>
  <c r="I36"/>
  <c r="J132"/>
  <c r="I132" s="1"/>
  <c r="F133"/>
  <c r="J37"/>
  <c r="F38"/>
  <c r="F184"/>
  <c r="J183"/>
  <c r="F114"/>
  <c r="J113"/>
  <c r="F82"/>
  <c r="J81"/>
  <c r="I81" s="1"/>
  <c r="I182"/>
  <c r="M20"/>
  <c r="O20" s="1"/>
  <c r="F288"/>
  <c r="J287"/>
  <c r="F236"/>
  <c r="J235"/>
  <c r="I235" s="1"/>
  <c r="J127" i="17"/>
  <c r="F110"/>
  <c r="I199"/>
  <c r="K180"/>
  <c r="J180" s="1"/>
  <c r="K211"/>
  <c r="J211" s="1"/>
  <c r="K6"/>
  <c r="N6" s="1"/>
  <c r="G106"/>
  <c r="K106" s="1"/>
  <c r="J106" s="1"/>
  <c r="G110"/>
  <c r="G111" s="1"/>
  <c r="J109"/>
  <c r="I27"/>
  <c r="I91"/>
  <c r="K181"/>
  <c r="J181" s="1"/>
  <c r="K210"/>
  <c r="J210" s="1"/>
  <c r="G34"/>
  <c r="K34" s="1"/>
  <c r="I279"/>
  <c r="I51"/>
  <c r="F242"/>
  <c r="G213"/>
  <c r="K212"/>
  <c r="G231"/>
  <c r="K230"/>
  <c r="I175"/>
  <c r="K158"/>
  <c r="G159"/>
  <c r="I73"/>
  <c r="K282"/>
  <c r="J282" s="1"/>
  <c r="G58"/>
  <c r="K58" s="1"/>
  <c r="G78"/>
  <c r="K78" s="1"/>
  <c r="J77"/>
  <c r="G182"/>
  <c r="K182" s="1"/>
  <c r="N20" s="1"/>
  <c r="G265"/>
  <c r="K265" s="1"/>
  <c r="J264"/>
  <c r="J76"/>
  <c r="P27"/>
  <c r="I149"/>
  <c r="J130"/>
  <c r="G131"/>
  <c r="K131" s="1"/>
  <c r="P34" s="1"/>
  <c r="I227"/>
  <c r="G284"/>
  <c r="K284" s="1"/>
  <c r="J5"/>
  <c r="G7"/>
  <c r="G30" s="1"/>
  <c r="K30" s="1"/>
  <c r="J30" l="1"/>
  <c r="F289" i="18"/>
  <c r="J288"/>
  <c r="I288" s="1"/>
  <c r="J114"/>
  <c r="I114" s="1"/>
  <c r="F115"/>
  <c r="J63"/>
  <c r="F64"/>
  <c r="I183"/>
  <c r="I11"/>
  <c r="J38"/>
  <c r="I38" s="1"/>
  <c r="F39"/>
  <c r="J184"/>
  <c r="I184" s="1"/>
  <c r="F185"/>
  <c r="J82"/>
  <c r="I82" s="1"/>
  <c r="F83"/>
  <c r="I216"/>
  <c r="F13"/>
  <c r="J12"/>
  <c r="J236"/>
  <c r="F237"/>
  <c r="F134"/>
  <c r="J133"/>
  <c r="I133" s="1"/>
  <c r="J217"/>
  <c r="I217" s="1"/>
  <c r="F218"/>
  <c r="I287"/>
  <c r="I113"/>
  <c r="I62"/>
  <c r="M25"/>
  <c r="O25" s="1"/>
  <c r="F167"/>
  <c r="J166"/>
  <c r="I166" s="1"/>
  <c r="J269"/>
  <c r="I269" s="1"/>
  <c r="F270"/>
  <c r="K110" i="17"/>
  <c r="J110" s="1"/>
  <c r="J212"/>
  <c r="K7"/>
  <c r="G107"/>
  <c r="K107" s="1"/>
  <c r="J107" s="1"/>
  <c r="K111"/>
  <c r="J111" s="1"/>
  <c r="G112"/>
  <c r="G113" s="1"/>
  <c r="G35"/>
  <c r="K35" s="1"/>
  <c r="J35" s="1"/>
  <c r="K231"/>
  <c r="J231" s="1"/>
  <c r="G232"/>
  <c r="K159"/>
  <c r="J159" s="1"/>
  <c r="G160"/>
  <c r="J158"/>
  <c r="G214"/>
  <c r="K213"/>
  <c r="J213" s="1"/>
  <c r="P31"/>
  <c r="J230"/>
  <c r="J6"/>
  <c r="G59"/>
  <c r="K59" s="1"/>
  <c r="G8"/>
  <c r="K8" s="1"/>
  <c r="G132"/>
  <c r="K132" s="1"/>
  <c r="J57"/>
  <c r="G183"/>
  <c r="K183" s="1"/>
  <c r="J34"/>
  <c r="J283"/>
  <c r="G79"/>
  <c r="K79" s="1"/>
  <c r="J78"/>
  <c r="J284"/>
  <c r="G285"/>
  <c r="K285" s="1"/>
  <c r="G266"/>
  <c r="K266" s="1"/>
  <c r="G36" l="1"/>
  <c r="K36" s="1"/>
  <c r="N24"/>
  <c r="P24" s="1"/>
  <c r="I12" i="18"/>
  <c r="F14"/>
  <c r="J13"/>
  <c r="F40"/>
  <c r="J39"/>
  <c r="I39" s="1"/>
  <c r="I63"/>
  <c r="F219"/>
  <c r="J218"/>
  <c r="I218" s="1"/>
  <c r="F116"/>
  <c r="J115"/>
  <c r="I115" s="1"/>
  <c r="F65"/>
  <c r="J64"/>
  <c r="F168"/>
  <c r="J167"/>
  <c r="F271"/>
  <c r="J270"/>
  <c r="I270" s="1"/>
  <c r="J83"/>
  <c r="F84"/>
  <c r="I236"/>
  <c r="F135"/>
  <c r="J134"/>
  <c r="I134" s="1"/>
  <c r="F290"/>
  <c r="J289"/>
  <c r="F186"/>
  <c r="J185"/>
  <c r="I185" s="1"/>
  <c r="F238"/>
  <c r="J237"/>
  <c r="I237" s="1"/>
  <c r="K112" i="17"/>
  <c r="J112" s="1"/>
  <c r="K160"/>
  <c r="G161"/>
  <c r="G215"/>
  <c r="K214"/>
  <c r="J214" s="1"/>
  <c r="K232"/>
  <c r="N5" s="1"/>
  <c r="G233"/>
  <c r="J183"/>
  <c r="G184"/>
  <c r="K184" s="1"/>
  <c r="J131"/>
  <c r="J265"/>
  <c r="J285"/>
  <c r="G286"/>
  <c r="K286" s="1"/>
  <c r="J132"/>
  <c r="G133"/>
  <c r="K133" s="1"/>
  <c r="G37"/>
  <c r="K37" s="1"/>
  <c r="J7"/>
  <c r="G9"/>
  <c r="K9" s="1"/>
  <c r="G80"/>
  <c r="K80" s="1"/>
  <c r="J58"/>
  <c r="J266"/>
  <c r="G267"/>
  <c r="K267" s="1"/>
  <c r="G60"/>
  <c r="K60" s="1"/>
  <c r="J182"/>
  <c r="J238" i="18" l="1"/>
  <c r="I238" s="1"/>
  <c r="F239"/>
  <c r="M26"/>
  <c r="O26" s="1"/>
  <c r="I64"/>
  <c r="J65"/>
  <c r="F66"/>
  <c r="F85"/>
  <c r="J84"/>
  <c r="F41"/>
  <c r="J40"/>
  <c r="F187"/>
  <c r="J186"/>
  <c r="J116"/>
  <c r="F117"/>
  <c r="I13"/>
  <c r="I289"/>
  <c r="J14"/>
  <c r="I14" s="1"/>
  <c r="F16"/>
  <c r="F291"/>
  <c r="J290"/>
  <c r="F272"/>
  <c r="J271"/>
  <c r="F220"/>
  <c r="J219"/>
  <c r="F136"/>
  <c r="J135"/>
  <c r="J168"/>
  <c r="I168" s="1"/>
  <c r="F169"/>
  <c r="K113" i="17"/>
  <c r="J113" s="1"/>
  <c r="G114"/>
  <c r="G216"/>
  <c r="K215"/>
  <c r="J215" s="1"/>
  <c r="J232"/>
  <c r="K161"/>
  <c r="J161" s="1"/>
  <c r="G162"/>
  <c r="J160"/>
  <c r="K233"/>
  <c r="G234"/>
  <c r="G61"/>
  <c r="K61" s="1"/>
  <c r="J60"/>
  <c r="J79"/>
  <c r="J36"/>
  <c r="G81"/>
  <c r="K81" s="1"/>
  <c r="G268"/>
  <c r="K268" s="1"/>
  <c r="J267"/>
  <c r="J8"/>
  <c r="G287"/>
  <c r="K287" s="1"/>
  <c r="G185"/>
  <c r="K185" s="1"/>
  <c r="J184"/>
  <c r="G10"/>
  <c r="K10" s="1"/>
  <c r="G38"/>
  <c r="K38" s="1"/>
  <c r="J59"/>
  <c r="J133"/>
  <c r="G134"/>
  <c r="K134" s="1"/>
  <c r="I84" i="18" l="1"/>
  <c r="F273"/>
  <c r="J272"/>
  <c r="I272" s="1"/>
  <c r="J85"/>
  <c r="I85" s="1"/>
  <c r="F86"/>
  <c r="F170"/>
  <c r="J169"/>
  <c r="I169" s="1"/>
  <c r="F118"/>
  <c r="J117"/>
  <c r="F67"/>
  <c r="J66"/>
  <c r="J16"/>
  <c r="F17"/>
  <c r="F292"/>
  <c r="J291"/>
  <c r="I291" s="1"/>
  <c r="I116"/>
  <c r="F137"/>
  <c r="J136"/>
  <c r="I136" s="1"/>
  <c r="J187"/>
  <c r="I187" s="1"/>
  <c r="F188"/>
  <c r="I40"/>
  <c r="J220"/>
  <c r="I220" s="1"/>
  <c r="F221"/>
  <c r="F42"/>
  <c r="J41"/>
  <c r="F240"/>
  <c r="J239"/>
  <c r="I239" s="1"/>
  <c r="K114" i="17"/>
  <c r="J114" s="1"/>
  <c r="G115"/>
  <c r="K234"/>
  <c r="G235"/>
  <c r="P6"/>
  <c r="J233"/>
  <c r="K216"/>
  <c r="G217"/>
  <c r="K162"/>
  <c r="G163"/>
  <c r="J38"/>
  <c r="G39"/>
  <c r="G186"/>
  <c r="K186" s="1"/>
  <c r="J286"/>
  <c r="P20"/>
  <c r="J81"/>
  <c r="G82"/>
  <c r="K82" s="1"/>
  <c r="J134"/>
  <c r="G135"/>
  <c r="K135" s="1"/>
  <c r="G288"/>
  <c r="K288" s="1"/>
  <c r="J80"/>
  <c r="G11"/>
  <c r="K11" s="1"/>
  <c r="G62"/>
  <c r="K62" s="1"/>
  <c r="N25" s="1"/>
  <c r="J9"/>
  <c r="G269"/>
  <c r="K269" s="1"/>
  <c r="F293" i="18" l="1"/>
  <c r="J292"/>
  <c r="I292" s="1"/>
  <c r="J170"/>
  <c r="I170" s="1"/>
  <c r="F171"/>
  <c r="F189"/>
  <c r="J188"/>
  <c r="I188" s="1"/>
  <c r="F87"/>
  <c r="J86"/>
  <c r="I86" s="1"/>
  <c r="J240"/>
  <c r="I240" s="1"/>
  <c r="F241"/>
  <c r="I16"/>
  <c r="F18"/>
  <c r="J17"/>
  <c r="I41"/>
  <c r="I66"/>
  <c r="F43"/>
  <c r="J42"/>
  <c r="F138"/>
  <c r="J137"/>
  <c r="I137" s="1"/>
  <c r="F68"/>
  <c r="J67"/>
  <c r="I67" s="1"/>
  <c r="F274"/>
  <c r="J273"/>
  <c r="I273" s="1"/>
  <c r="F222"/>
  <c r="J221"/>
  <c r="I221" s="1"/>
  <c r="M28"/>
  <c r="O28" s="1"/>
  <c r="J118"/>
  <c r="F119"/>
  <c r="K115" i="17"/>
  <c r="G116"/>
  <c r="K39"/>
  <c r="G40"/>
  <c r="K40" s="1"/>
  <c r="J234"/>
  <c r="J162"/>
  <c r="K217"/>
  <c r="J217" s="1"/>
  <c r="G218"/>
  <c r="K163"/>
  <c r="J163" s="1"/>
  <c r="G164"/>
  <c r="J216"/>
  <c r="K235"/>
  <c r="J235" s="1"/>
  <c r="G236"/>
  <c r="G12"/>
  <c r="K12" s="1"/>
  <c r="J82"/>
  <c r="G83"/>
  <c r="K83" s="1"/>
  <c r="J268"/>
  <c r="J269"/>
  <c r="G270"/>
  <c r="K270" s="1"/>
  <c r="J287"/>
  <c r="G63"/>
  <c r="K63" s="1"/>
  <c r="J288"/>
  <c r="G289"/>
  <c r="K289" s="1"/>
  <c r="J10"/>
  <c r="J185"/>
  <c r="G136"/>
  <c r="K136" s="1"/>
  <c r="G187"/>
  <c r="K187" s="1"/>
  <c r="J187" s="1"/>
  <c r="J61"/>
  <c r="J39"/>
  <c r="J40" l="1"/>
  <c r="J274" i="18"/>
  <c r="I274" s="1"/>
  <c r="F275"/>
  <c r="J293"/>
  <c r="I293" s="1"/>
  <c r="F294"/>
  <c r="F120"/>
  <c r="J119"/>
  <c r="I119" s="1"/>
  <c r="J68"/>
  <c r="I68" s="1"/>
  <c r="F69"/>
  <c r="J87"/>
  <c r="I87" s="1"/>
  <c r="F88"/>
  <c r="I118"/>
  <c r="M32"/>
  <c r="O32" s="1"/>
  <c r="I17"/>
  <c r="J18"/>
  <c r="M8" s="1"/>
  <c r="F19"/>
  <c r="I42"/>
  <c r="F172"/>
  <c r="J171"/>
  <c r="I171" s="1"/>
  <c r="J189"/>
  <c r="I189" s="1"/>
  <c r="F190"/>
  <c r="J222"/>
  <c r="I222" s="1"/>
  <c r="F223"/>
  <c r="F44"/>
  <c r="J43"/>
  <c r="J138"/>
  <c r="F139"/>
  <c r="J241"/>
  <c r="F242"/>
  <c r="J115" i="17"/>
  <c r="K116"/>
  <c r="G117"/>
  <c r="G118" s="1"/>
  <c r="K164"/>
  <c r="G165"/>
  <c r="K218"/>
  <c r="J218" s="1"/>
  <c r="G219"/>
  <c r="G220" s="1"/>
  <c r="K236"/>
  <c r="J236" s="1"/>
  <c r="G237"/>
  <c r="J289"/>
  <c r="G290"/>
  <c r="K290" s="1"/>
  <c r="G13"/>
  <c r="K13" s="1"/>
  <c r="G188"/>
  <c r="K188" s="1"/>
  <c r="G271"/>
  <c r="K271" s="1"/>
  <c r="J270"/>
  <c r="G137"/>
  <c r="K137" s="1"/>
  <c r="J136"/>
  <c r="G41"/>
  <c r="K41" s="1"/>
  <c r="J62"/>
  <c r="P25"/>
  <c r="G64"/>
  <c r="K64" s="1"/>
  <c r="N26" s="1"/>
  <c r="G84"/>
  <c r="K84" s="1"/>
  <c r="J11"/>
  <c r="F89" i="18" l="1"/>
  <c r="J89" s="1"/>
  <c r="J88"/>
  <c r="F224"/>
  <c r="J223"/>
  <c r="I223" s="1"/>
  <c r="F20"/>
  <c r="J19"/>
  <c r="J69"/>
  <c r="I69" s="1"/>
  <c r="F70"/>
  <c r="I18"/>
  <c r="O8"/>
  <c r="F276"/>
  <c r="J275"/>
  <c r="I275" s="1"/>
  <c r="F45"/>
  <c r="J44"/>
  <c r="F243"/>
  <c r="J242"/>
  <c r="F191"/>
  <c r="J190"/>
  <c r="I190" s="1"/>
  <c r="I43"/>
  <c r="M23"/>
  <c r="O23" s="1"/>
  <c r="J120"/>
  <c r="F121"/>
  <c r="F140"/>
  <c r="J139"/>
  <c r="I139" s="1"/>
  <c r="F295"/>
  <c r="J294"/>
  <c r="I294" s="1"/>
  <c r="J172"/>
  <c r="I172" s="1"/>
  <c r="F173"/>
  <c r="I138"/>
  <c r="M10"/>
  <c r="O10" s="1"/>
  <c r="J116" i="17"/>
  <c r="G221"/>
  <c r="G222" s="1"/>
  <c r="G223" s="1"/>
  <c r="G224" s="1"/>
  <c r="K220"/>
  <c r="J220" s="1"/>
  <c r="K117"/>
  <c r="K165"/>
  <c r="J165" s="1"/>
  <c r="G166"/>
  <c r="J164"/>
  <c r="K237"/>
  <c r="N10" s="1"/>
  <c r="G238"/>
  <c r="K219"/>
  <c r="G272"/>
  <c r="K272" s="1"/>
  <c r="G85"/>
  <c r="K85" s="1"/>
  <c r="J63"/>
  <c r="G42"/>
  <c r="K42" s="1"/>
  <c r="G65"/>
  <c r="K65" s="1"/>
  <c r="J188"/>
  <c r="G189"/>
  <c r="K189" s="1"/>
  <c r="G14"/>
  <c r="K14" s="1"/>
  <c r="G138"/>
  <c r="K138" s="1"/>
  <c r="J138" s="1"/>
  <c r="J137"/>
  <c r="J12"/>
  <c r="G291"/>
  <c r="I88" i="18" l="1"/>
  <c r="F296"/>
  <c r="J295"/>
  <c r="I295" s="1"/>
  <c r="J191"/>
  <c r="I191" s="1"/>
  <c r="F192"/>
  <c r="I89"/>
  <c r="J91"/>
  <c r="I242"/>
  <c r="M14"/>
  <c r="O14" s="1"/>
  <c r="F71"/>
  <c r="J70"/>
  <c r="I70" s="1"/>
  <c r="J243"/>
  <c r="I243" s="1"/>
  <c r="F244"/>
  <c r="J140"/>
  <c r="F141"/>
  <c r="F122"/>
  <c r="J121"/>
  <c r="I121" s="1"/>
  <c r="I44"/>
  <c r="I19"/>
  <c r="M9"/>
  <c r="O9" s="1"/>
  <c r="I120"/>
  <c r="M35"/>
  <c r="O35" s="1"/>
  <c r="F46"/>
  <c r="J45"/>
  <c r="I45" s="1"/>
  <c r="F21"/>
  <c r="J20"/>
  <c r="F174"/>
  <c r="J174" s="1"/>
  <c r="J173"/>
  <c r="I173" s="1"/>
  <c r="F277"/>
  <c r="J276"/>
  <c r="I276" s="1"/>
  <c r="J224"/>
  <c r="I224" s="1"/>
  <c r="F225"/>
  <c r="K238" i="17"/>
  <c r="J238" s="1"/>
  <c r="G239"/>
  <c r="J237"/>
  <c r="K166"/>
  <c r="J166" s="1"/>
  <c r="G167"/>
  <c r="J84"/>
  <c r="J85"/>
  <c r="G86"/>
  <c r="K86" s="1"/>
  <c r="G16"/>
  <c r="K16" s="1"/>
  <c r="J14"/>
  <c r="P26"/>
  <c r="J64"/>
  <c r="J13"/>
  <c r="G292"/>
  <c r="K292" s="1"/>
  <c r="J41"/>
  <c r="G43"/>
  <c r="K43" s="1"/>
  <c r="J189"/>
  <c r="G190"/>
  <c r="K190" s="1"/>
  <c r="G139"/>
  <c r="K139" s="1"/>
  <c r="G273"/>
  <c r="K273" s="1"/>
  <c r="J272"/>
  <c r="G66"/>
  <c r="K66" s="1"/>
  <c r="I91" i="18" l="1"/>
  <c r="F22"/>
  <c r="J21"/>
  <c r="F226"/>
  <c r="J226" s="1"/>
  <c r="J225"/>
  <c r="F47"/>
  <c r="J46"/>
  <c r="I46" s="1"/>
  <c r="J122"/>
  <c r="I122" s="1"/>
  <c r="F123"/>
  <c r="F142"/>
  <c r="J141"/>
  <c r="F278"/>
  <c r="J278" s="1"/>
  <c r="J277"/>
  <c r="I140"/>
  <c r="M36"/>
  <c r="O36" s="1"/>
  <c r="F245"/>
  <c r="J244"/>
  <c r="I244" s="1"/>
  <c r="F193"/>
  <c r="J192"/>
  <c r="I192" s="1"/>
  <c r="I174"/>
  <c r="I175" s="1"/>
  <c r="J175"/>
  <c r="I20"/>
  <c r="M15"/>
  <c r="O15" s="1"/>
  <c r="F72"/>
  <c r="J72" s="1"/>
  <c r="J71"/>
  <c r="F297"/>
  <c r="J296"/>
  <c r="I296" s="1"/>
  <c r="K167" i="17"/>
  <c r="G168"/>
  <c r="K239"/>
  <c r="J239" s="1"/>
  <c r="G240"/>
  <c r="G191"/>
  <c r="K191" s="1"/>
  <c r="J190"/>
  <c r="G293"/>
  <c r="K293" s="1"/>
  <c r="J292"/>
  <c r="G67"/>
  <c r="K67" s="1"/>
  <c r="J42"/>
  <c r="G274"/>
  <c r="K274" s="1"/>
  <c r="J273"/>
  <c r="G44"/>
  <c r="K44" s="1"/>
  <c r="G17"/>
  <c r="K17" s="1"/>
  <c r="G140"/>
  <c r="K140" s="1"/>
  <c r="N36" s="1"/>
  <c r="P36" s="1"/>
  <c r="J139"/>
  <c r="J86"/>
  <c r="G87"/>
  <c r="K87" s="1"/>
  <c r="P10"/>
  <c r="I226" i="18" l="1"/>
  <c r="I227" s="1"/>
  <c r="J227"/>
  <c r="J297"/>
  <c r="I297" s="1"/>
  <c r="F298"/>
  <c r="I141"/>
  <c r="I21"/>
  <c r="J193"/>
  <c r="I193" s="1"/>
  <c r="F194"/>
  <c r="J142"/>
  <c r="F143"/>
  <c r="J22"/>
  <c r="F23"/>
  <c r="I72"/>
  <c r="I73" s="1"/>
  <c r="J73"/>
  <c r="J123"/>
  <c r="F124"/>
  <c r="J124" s="1"/>
  <c r="J245"/>
  <c r="F246"/>
  <c r="J47"/>
  <c r="I47" s="1"/>
  <c r="F48"/>
  <c r="I278"/>
  <c r="I279" s="1"/>
  <c r="J279"/>
  <c r="K168" i="17"/>
  <c r="N28" s="1"/>
  <c r="G169"/>
  <c r="K240"/>
  <c r="J240" s="1"/>
  <c r="G241"/>
  <c r="J66"/>
  <c r="J87"/>
  <c r="G88"/>
  <c r="K88" s="1"/>
  <c r="J44"/>
  <c r="G45"/>
  <c r="K45" s="1"/>
  <c r="J293"/>
  <c r="G294"/>
  <c r="K294" s="1"/>
  <c r="G141"/>
  <c r="K141" s="1"/>
  <c r="J274"/>
  <c r="G275"/>
  <c r="K275" s="1"/>
  <c r="G192"/>
  <c r="K192" s="1"/>
  <c r="J191"/>
  <c r="J16"/>
  <c r="G18"/>
  <c r="K18" s="1"/>
  <c r="N8" s="1"/>
  <c r="J67"/>
  <c r="G68"/>
  <c r="K68" s="1"/>
  <c r="J43"/>
  <c r="I245" i="18" l="1"/>
  <c r="M22"/>
  <c r="O22" s="1"/>
  <c r="I142"/>
  <c r="I124"/>
  <c r="I125" s="1"/>
  <c r="J125"/>
  <c r="F195"/>
  <c r="J194"/>
  <c r="I194" s="1"/>
  <c r="F49"/>
  <c r="J49" s="1"/>
  <c r="J48"/>
  <c r="J23"/>
  <c r="F24"/>
  <c r="I22"/>
  <c r="F247"/>
  <c r="J246"/>
  <c r="F144"/>
  <c r="J143"/>
  <c r="F299"/>
  <c r="J298"/>
  <c r="I298" s="1"/>
  <c r="K118" i="17"/>
  <c r="N32" s="1"/>
  <c r="G119"/>
  <c r="K169"/>
  <c r="J169" s="1"/>
  <c r="G170"/>
  <c r="K241"/>
  <c r="G242"/>
  <c r="J168"/>
  <c r="J140"/>
  <c r="G89"/>
  <c r="K89" s="1"/>
  <c r="G142"/>
  <c r="K142" s="1"/>
  <c r="J294"/>
  <c r="G295"/>
  <c r="K295" s="1"/>
  <c r="J68"/>
  <c r="G69"/>
  <c r="K69" s="1"/>
  <c r="J45"/>
  <c r="G46"/>
  <c r="K46" s="1"/>
  <c r="J192"/>
  <c r="G193"/>
  <c r="K193" s="1"/>
  <c r="J193" s="1"/>
  <c r="J17"/>
  <c r="J275"/>
  <c r="G276"/>
  <c r="K276" s="1"/>
  <c r="G19"/>
  <c r="K19" s="1"/>
  <c r="N9" s="1"/>
  <c r="I143" i="18" l="1"/>
  <c r="I246"/>
  <c r="M19"/>
  <c r="O19" s="1"/>
  <c r="J195"/>
  <c r="F196"/>
  <c r="J247"/>
  <c r="F248"/>
  <c r="J24"/>
  <c r="I24" s="1"/>
  <c r="F25"/>
  <c r="F300"/>
  <c r="J299"/>
  <c r="I23"/>
  <c r="J144"/>
  <c r="F145"/>
  <c r="I49"/>
  <c r="I51" s="1"/>
  <c r="J51"/>
  <c r="J118" i="17"/>
  <c r="P32"/>
  <c r="K119"/>
  <c r="G120"/>
  <c r="K170"/>
  <c r="N23" s="1"/>
  <c r="G171"/>
  <c r="K242"/>
  <c r="N14" s="1"/>
  <c r="G243"/>
  <c r="K221"/>
  <c r="J221" s="1"/>
  <c r="J141"/>
  <c r="G20"/>
  <c r="K20" s="1"/>
  <c r="N15" s="1"/>
  <c r="G194"/>
  <c r="K194" s="1"/>
  <c r="J295"/>
  <c r="G296"/>
  <c r="K296" s="1"/>
  <c r="G143"/>
  <c r="K143" s="1"/>
  <c r="J88"/>
  <c r="G47"/>
  <c r="K47" s="1"/>
  <c r="J46"/>
  <c r="K91"/>
  <c r="J89"/>
  <c r="J18"/>
  <c r="P8"/>
  <c r="J276"/>
  <c r="G277"/>
  <c r="K277" s="1"/>
  <c r="J69"/>
  <c r="G70"/>
  <c r="K70" s="1"/>
  <c r="J119" l="1"/>
  <c r="F146" i="18"/>
  <c r="J145"/>
  <c r="F249"/>
  <c r="J248"/>
  <c r="I144"/>
  <c r="M16"/>
  <c r="O16" s="1"/>
  <c r="I247"/>
  <c r="M7"/>
  <c r="F197"/>
  <c r="J197" s="1"/>
  <c r="J196"/>
  <c r="I196" s="1"/>
  <c r="J300"/>
  <c r="I300" s="1"/>
  <c r="F301"/>
  <c r="J25"/>
  <c r="F26"/>
  <c r="J26" s="1"/>
  <c r="K120" i="17"/>
  <c r="G121"/>
  <c r="K222"/>
  <c r="J222" s="1"/>
  <c r="K243"/>
  <c r="J243" s="1"/>
  <c r="G244"/>
  <c r="J242"/>
  <c r="K171"/>
  <c r="J171" s="1"/>
  <c r="G172"/>
  <c r="J170"/>
  <c r="P23"/>
  <c r="J19"/>
  <c r="P9"/>
  <c r="J91"/>
  <c r="G21"/>
  <c r="K21" s="1"/>
  <c r="N16" s="1"/>
  <c r="G195"/>
  <c r="K195" s="1"/>
  <c r="J194"/>
  <c r="J70"/>
  <c r="G71"/>
  <c r="K71" s="1"/>
  <c r="G144"/>
  <c r="K144" s="1"/>
  <c r="J142"/>
  <c r="G278"/>
  <c r="K278" s="1"/>
  <c r="G297"/>
  <c r="K297" s="1"/>
  <c r="J296"/>
  <c r="G48"/>
  <c r="K48" s="1"/>
  <c r="J47"/>
  <c r="N35" l="1"/>
  <c r="P35" s="1"/>
  <c r="J249" i="18"/>
  <c r="F250"/>
  <c r="I145"/>
  <c r="M12"/>
  <c r="O12" s="1"/>
  <c r="I197"/>
  <c r="I199" s="1"/>
  <c r="J199"/>
  <c r="J146"/>
  <c r="F147"/>
  <c r="O7"/>
  <c r="F302"/>
  <c r="J302" s="1"/>
  <c r="J301"/>
  <c r="I301" s="1"/>
  <c r="I26"/>
  <c r="J27"/>
  <c r="I25"/>
  <c r="I248"/>
  <c r="M11"/>
  <c r="O11" s="1"/>
  <c r="J120" i="17"/>
  <c r="K121"/>
  <c r="J121" s="1"/>
  <c r="G122"/>
  <c r="P14"/>
  <c r="K223"/>
  <c r="J223" s="1"/>
  <c r="K172"/>
  <c r="G173"/>
  <c r="J278"/>
  <c r="J279" s="1"/>
  <c r="K279"/>
  <c r="K244"/>
  <c r="G245"/>
  <c r="G196"/>
  <c r="K196" s="1"/>
  <c r="J20"/>
  <c r="P15"/>
  <c r="G145"/>
  <c r="K145" s="1"/>
  <c r="J144"/>
  <c r="J143"/>
  <c r="G72"/>
  <c r="K72" s="1"/>
  <c r="K73" s="1"/>
  <c r="G49"/>
  <c r="K49" s="1"/>
  <c r="G298"/>
  <c r="K298" s="1"/>
  <c r="J297"/>
  <c r="G22"/>
  <c r="K22" s="1"/>
  <c r="N12" s="1"/>
  <c r="I302" i="18" l="1"/>
  <c r="I303" s="1"/>
  <c r="J303"/>
  <c r="F251"/>
  <c r="J250"/>
  <c r="I146"/>
  <c r="M13"/>
  <c r="O13" s="1"/>
  <c r="I27"/>
  <c r="M18"/>
  <c r="O18" s="1"/>
  <c r="J147"/>
  <c r="F148"/>
  <c r="J148" s="1"/>
  <c r="I249"/>
  <c r="M21"/>
  <c r="O21" s="1"/>
  <c r="J172" i="17"/>
  <c r="J244"/>
  <c r="K122"/>
  <c r="J122" s="1"/>
  <c r="G123"/>
  <c r="K224"/>
  <c r="J224" s="1"/>
  <c r="G225"/>
  <c r="K245"/>
  <c r="N22" s="1"/>
  <c r="G246"/>
  <c r="K173"/>
  <c r="J173" s="1"/>
  <c r="G174"/>
  <c r="K174" s="1"/>
  <c r="J298"/>
  <c r="G299"/>
  <c r="K299" s="1"/>
  <c r="G146"/>
  <c r="K146" s="1"/>
  <c r="J145"/>
  <c r="G197"/>
  <c r="K197" s="1"/>
  <c r="J196"/>
  <c r="J49"/>
  <c r="K51"/>
  <c r="G23"/>
  <c r="K23" s="1"/>
  <c r="J21"/>
  <c r="P16"/>
  <c r="J72"/>
  <c r="J73" s="1"/>
  <c r="N13" l="1"/>
  <c r="I148" i="18"/>
  <c r="I149" s="1"/>
  <c r="J149"/>
  <c r="I250"/>
  <c r="M29"/>
  <c r="O29" s="1"/>
  <c r="J251"/>
  <c r="I251" s="1"/>
  <c r="F252"/>
  <c r="J252" s="1"/>
  <c r="K123" i="17"/>
  <c r="G124"/>
  <c r="K124" s="1"/>
  <c r="K225"/>
  <c r="G226"/>
  <c r="K226" s="1"/>
  <c r="K175"/>
  <c r="J174"/>
  <c r="J175" s="1"/>
  <c r="K246"/>
  <c r="N19" s="1"/>
  <c r="G247"/>
  <c r="J245"/>
  <c r="P22"/>
  <c r="J51"/>
  <c r="K199"/>
  <c r="J22"/>
  <c r="P12"/>
  <c r="G24"/>
  <c r="K24" s="1"/>
  <c r="J146"/>
  <c r="G147"/>
  <c r="K147" s="1"/>
  <c r="G300"/>
  <c r="K300" s="1"/>
  <c r="M17" i="18" l="1"/>
  <c r="O17" s="1"/>
  <c r="I252"/>
  <c r="I253" s="1"/>
  <c r="I304" s="1"/>
  <c r="J253"/>
  <c r="J304" s="1"/>
  <c r="M30"/>
  <c r="K125" i="17"/>
  <c r="J124"/>
  <c r="J125" s="1"/>
  <c r="K227"/>
  <c r="J226"/>
  <c r="J227" s="1"/>
  <c r="K247"/>
  <c r="N7" s="1"/>
  <c r="G248"/>
  <c r="P19"/>
  <c r="J246"/>
  <c r="J23"/>
  <c r="P13"/>
  <c r="G25"/>
  <c r="K25" s="1"/>
  <c r="J24"/>
  <c r="J300"/>
  <c r="G301"/>
  <c r="J197"/>
  <c r="G148"/>
  <c r="K148" s="1"/>
  <c r="K149" s="1"/>
  <c r="O30" i="18" l="1"/>
  <c r="O37" s="1"/>
  <c r="M37"/>
  <c r="K301" i="17"/>
  <c r="J301" s="1"/>
  <c r="G302"/>
  <c r="K302" s="1"/>
  <c r="J302" s="1"/>
  <c r="J247"/>
  <c r="J199"/>
  <c r="K248"/>
  <c r="N11" s="1"/>
  <c r="G249"/>
  <c r="G26"/>
  <c r="K26" s="1"/>
  <c r="N18" s="1"/>
  <c r="J148"/>
  <c r="J149" s="1"/>
  <c r="K27" l="1"/>
  <c r="P18"/>
  <c r="P5"/>
  <c r="P7"/>
  <c r="K249"/>
  <c r="N21" s="1"/>
  <c r="G250"/>
  <c r="J248"/>
  <c r="P11"/>
  <c r="J26"/>
  <c r="J25"/>
  <c r="J27" l="1"/>
  <c r="K250"/>
  <c r="N29" s="1"/>
  <c r="G251"/>
  <c r="J249"/>
  <c r="P21"/>
  <c r="J250" l="1"/>
  <c r="P29"/>
  <c r="K251"/>
  <c r="N17" s="1"/>
  <c r="G252"/>
  <c r="K252" s="1"/>
  <c r="N30" s="1"/>
  <c r="J251" l="1"/>
  <c r="K253"/>
  <c r="P30"/>
  <c r="J252"/>
  <c r="P17" l="1"/>
  <c r="J253"/>
  <c r="I303" l="1"/>
  <c r="K291"/>
  <c r="J291" l="1"/>
  <c r="J303" s="1"/>
  <c r="J304" s="1"/>
  <c r="K303"/>
  <c r="K304" s="1"/>
  <c r="N37" l="1"/>
  <c r="P28"/>
  <c r="P37" s="1"/>
</calcChain>
</file>

<file path=xl/sharedStrings.xml><?xml version="1.0" encoding="utf-8"?>
<sst xmlns="http://schemas.openxmlformats.org/spreadsheetml/2006/main" count="890" uniqueCount="102">
  <si>
    <t>Наменования продукта</t>
  </si>
  <si>
    <t>кол. уч.</t>
  </si>
  <si>
    <t>общая масса</t>
  </si>
  <si>
    <t>Капуста</t>
  </si>
  <si>
    <t>Винегрет овощной</t>
  </si>
  <si>
    <t>Свекла</t>
  </si>
  <si>
    <t>Масло растительное</t>
  </si>
  <si>
    <t>Картофель</t>
  </si>
  <si>
    <t>Морковь</t>
  </si>
  <si>
    <t>Огурцы соленные</t>
  </si>
  <si>
    <t>Лук репчатый</t>
  </si>
  <si>
    <t>Сахар</t>
  </si>
  <si>
    <t>Лимонная кислота</t>
  </si>
  <si>
    <t>Яблоко</t>
  </si>
  <si>
    <t>Изюм</t>
  </si>
  <si>
    <t>Мука пшеничная</t>
  </si>
  <si>
    <t>Курага</t>
  </si>
  <si>
    <t>Горох</t>
  </si>
  <si>
    <t>Сухари</t>
  </si>
  <si>
    <t>Крупа гречневая</t>
  </si>
  <si>
    <t>Пряник</t>
  </si>
  <si>
    <t>Суп картофельный с горохом</t>
  </si>
  <si>
    <t>Чеснок</t>
  </si>
  <si>
    <t>Каша гречневая рассыпчатая</t>
  </si>
  <si>
    <t>Масло сливочное</t>
  </si>
  <si>
    <t>Суп -хинкал с говядиной</t>
  </si>
  <si>
    <t>Яблоки</t>
  </si>
  <si>
    <t>Суп рисовый с говядиной (харчо)</t>
  </si>
  <si>
    <t>Томатная паста</t>
  </si>
  <si>
    <t>Птица тушенная</t>
  </si>
  <si>
    <t>Плов из птицы</t>
  </si>
  <si>
    <t>Горошек консервированный</t>
  </si>
  <si>
    <t>Пюре из картофеля</t>
  </si>
  <si>
    <t>Хлеб</t>
  </si>
  <si>
    <t>Компот из смесы сухофруктов</t>
  </si>
  <si>
    <t>Борщ из свежей капусты с картофелем</t>
  </si>
  <si>
    <t>ИТОГО</t>
  </si>
  <si>
    <t>Макароны отварные</t>
  </si>
  <si>
    <t xml:space="preserve">Макароны </t>
  </si>
  <si>
    <t>Макароны</t>
  </si>
  <si>
    <t>Томат "Кубаночка"</t>
  </si>
  <si>
    <t>цена за кг.</t>
  </si>
  <si>
    <t>Дни</t>
  </si>
  <si>
    <t>1 - день</t>
  </si>
  <si>
    <t>порция на 1 уч.</t>
  </si>
  <si>
    <t>цена за ед.</t>
  </si>
  <si>
    <t>общая сумма</t>
  </si>
  <si>
    <t>2 - день</t>
  </si>
  <si>
    <t>Наименование блюд</t>
  </si>
  <si>
    <t>3 - день</t>
  </si>
  <si>
    <t>4 - день</t>
  </si>
  <si>
    <t>Макаронны</t>
  </si>
  <si>
    <t>Макаронны (хинкал)</t>
  </si>
  <si>
    <t>Суп картофельный с макаронными изделиями</t>
  </si>
  <si>
    <t>Наменование продуктов</t>
  </si>
  <si>
    <t>Мясо птицы</t>
  </si>
  <si>
    <t>5 - день</t>
  </si>
  <si>
    <t>6 - день</t>
  </si>
  <si>
    <t>7 - день</t>
  </si>
  <si>
    <t>Сок (нектар фруктовый)</t>
  </si>
  <si>
    <t>8 - день</t>
  </si>
  <si>
    <t>9 - день</t>
  </si>
  <si>
    <t>10 - день</t>
  </si>
  <si>
    <t>Молоко</t>
  </si>
  <si>
    <t>Гуляш из говядины</t>
  </si>
  <si>
    <t>Рассольник с перловой круппой</t>
  </si>
  <si>
    <t>Крупа перловая</t>
  </si>
  <si>
    <t>Сухофрукты</t>
  </si>
  <si>
    <t xml:space="preserve">Сухофрукты </t>
  </si>
  <si>
    <t>Фарш говядины</t>
  </si>
  <si>
    <t>Салат из свеклы, моркови и зеленного горошка</t>
  </si>
  <si>
    <t>Вода</t>
  </si>
  <si>
    <t>Плов из говядины</t>
  </si>
  <si>
    <t>Мясо говядины</t>
  </si>
  <si>
    <t>Картофель отварной</t>
  </si>
  <si>
    <t>Птица отварная</t>
  </si>
  <si>
    <t>11 - день</t>
  </si>
  <si>
    <t>12 - день</t>
  </si>
  <si>
    <t>Крупа рисовая</t>
  </si>
  <si>
    <t xml:space="preserve">общая сумма </t>
  </si>
  <si>
    <t>Макаронны "Америя"</t>
  </si>
  <si>
    <t>Каша рисовая рассыпчатая</t>
  </si>
  <si>
    <t>ИТОГО ЗА МЕСЯЦ</t>
  </si>
  <si>
    <t>Меню - раскладка для учашихся 1-4 классов</t>
  </si>
  <si>
    <t>Директор:</t>
  </si>
  <si>
    <t>_________________</t>
  </si>
  <si>
    <t>подпись</t>
  </si>
  <si>
    <t xml:space="preserve"> расшифровка подписи</t>
  </si>
  <si>
    <t>Компот из свежих яблок</t>
  </si>
  <si>
    <t xml:space="preserve">Салат из моркови с яблоками и изюмом </t>
  </si>
  <si>
    <t>Продукты питания для учащихся 1-4 классов</t>
  </si>
  <si>
    <t>Котлеты из говядина</t>
  </si>
  <si>
    <t>Салат из свежей капусты</t>
  </si>
  <si>
    <t>Остатки продуктов питания для учащихся 1-4 классов</t>
  </si>
  <si>
    <t>А.М. Магомедов</t>
  </si>
  <si>
    <t>Чай</t>
  </si>
  <si>
    <t xml:space="preserve"> МКОУ "Герхмахинская СОШ" на Апрель месяц 2023 г.</t>
  </si>
  <si>
    <t xml:space="preserve"> МКОУ "Герхмахинская СОШ"  на Апрель месяц 2023г.</t>
  </si>
  <si>
    <t>Наименование 
блюд</t>
  </si>
  <si>
    <t xml:space="preserve"> МКОУ "Алиханмахинская  СОШ" на Апрель месяц 2023 г.</t>
  </si>
  <si>
    <t xml:space="preserve"> МКОУ "Алиханмахинская  СОШ"  на Апрель месяц 2023г.</t>
  </si>
  <si>
    <t>Сайпутинов М.Г.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</si>
</sst>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000"/>
  </numFmts>
  <fonts count="13">
    <font>
      <sz val="11"/>
      <color theme="1"/>
      <name val="Calibri"/>
      <family val="2"/>
      <charset val="204"/>
      <scheme val="minor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66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36">
    <xf numFmtId="0" fontId="0" fillId="0" borderId="0" xfId="0"/>
    <xf numFmtId="0" fontId="1" fillId="0" borderId="0" xfId="0" applyNumberFormat="1" applyFont="1" applyAlignment="1">
      <alignment horizontal="center" vertical="center"/>
    </xf>
    <xf numFmtId="2" fontId="3" fillId="4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2" fontId="5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/>
    </xf>
    <xf numFmtId="0" fontId="2" fillId="3" borderId="1" xfId="0" applyNumberFormat="1" applyFont="1" applyFill="1" applyBorder="1" applyAlignment="1">
      <alignment horizontal="center" vertical="center"/>
    </xf>
    <xf numFmtId="164" fontId="1" fillId="4" borderId="1" xfId="0" applyNumberFormat="1" applyFont="1" applyFill="1" applyBorder="1" applyAlignment="1">
      <alignment horizontal="center" vertical="center" wrapText="1"/>
    </xf>
    <xf numFmtId="2" fontId="1" fillId="4" borderId="1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Alignment="1">
      <alignment vertical="center"/>
    </xf>
    <xf numFmtId="0" fontId="2" fillId="0" borderId="0" xfId="0" applyNumberFormat="1" applyFont="1" applyAlignment="1">
      <alignment vertical="center"/>
    </xf>
    <xf numFmtId="0" fontId="1" fillId="0" borderId="0" xfId="0" applyNumberFormat="1" applyFont="1" applyFill="1" applyBorder="1" applyAlignment="1">
      <alignment horizontal="center" vertical="center"/>
    </xf>
    <xf numFmtId="0" fontId="4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165" fontId="2" fillId="0" borderId="1" xfId="0" applyNumberFormat="1" applyFont="1" applyFill="1" applyBorder="1" applyAlignment="1">
      <alignment horizontal="center" vertical="center"/>
    </xf>
    <xf numFmtId="2" fontId="5" fillId="0" borderId="0" xfId="0" applyNumberFormat="1" applyFont="1" applyAlignment="1">
      <alignment vertical="center"/>
    </xf>
    <xf numFmtId="0" fontId="5" fillId="0" borderId="0" xfId="0" applyNumberFormat="1" applyFont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1" fillId="4" borderId="1" xfId="0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164" fontId="0" fillId="0" borderId="0" xfId="0" applyNumberFormat="1"/>
    <xf numFmtId="2" fontId="0" fillId="0" borderId="0" xfId="0" applyNumberFormat="1"/>
    <xf numFmtId="2" fontId="10" fillId="4" borderId="1" xfId="0" applyNumberFormat="1" applyFont="1" applyFill="1" applyBorder="1" applyAlignment="1">
      <alignment horizontal="center" vertical="center"/>
    </xf>
    <xf numFmtId="164" fontId="0" fillId="0" borderId="0" xfId="0" applyNumberFormat="1" applyAlignment="1">
      <alignment horizontal="right"/>
    </xf>
    <xf numFmtId="0" fontId="11" fillId="0" borderId="0" xfId="0" applyFont="1"/>
    <xf numFmtId="0" fontId="12" fillId="0" borderId="0" xfId="0" applyFont="1" applyAlignment="1">
      <alignment horizontal="center" vertical="top"/>
    </xf>
    <xf numFmtId="0" fontId="12" fillId="0" borderId="0" xfId="0" applyFont="1" applyBorder="1" applyAlignment="1">
      <alignment vertical="top"/>
    </xf>
    <xf numFmtId="0" fontId="2" fillId="0" borderId="1" xfId="0" applyNumberFormat="1" applyFont="1" applyFill="1" applyBorder="1" applyAlignment="1">
      <alignment vertical="center"/>
    </xf>
    <xf numFmtId="0" fontId="4" fillId="0" borderId="1" xfId="0" applyNumberFormat="1" applyFont="1" applyFill="1" applyBorder="1" applyAlignment="1">
      <alignment vertical="center"/>
    </xf>
    <xf numFmtId="0" fontId="2" fillId="0" borderId="1" xfId="0" applyNumberFormat="1" applyFont="1" applyFill="1" applyBorder="1" applyAlignment="1">
      <alignment vertical="center" wrapText="1"/>
    </xf>
    <xf numFmtId="0" fontId="4" fillId="0" borderId="1" xfId="0" applyNumberFormat="1" applyFont="1" applyFill="1" applyBorder="1" applyAlignment="1">
      <alignment vertical="center" wrapText="1"/>
    </xf>
    <xf numFmtId="165" fontId="4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vertical="center"/>
    </xf>
    <xf numFmtId="0" fontId="5" fillId="0" borderId="6" xfId="0" applyNumberFormat="1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164" fontId="3" fillId="4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Border="1" applyAlignment="1" applyProtection="1">
      <alignment horizontal="center" vertical="center"/>
      <protection locked="0"/>
    </xf>
    <xf numFmtId="0" fontId="3" fillId="4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NumberFormat="1" applyFont="1" applyFill="1" applyBorder="1" applyAlignment="1" applyProtection="1">
      <alignment horizontal="center" vertical="center"/>
      <protection locked="0"/>
    </xf>
    <xf numFmtId="164" fontId="10" fillId="4" borderId="1" xfId="0" applyNumberFormat="1" applyFont="1" applyFill="1" applyBorder="1" applyAlignment="1">
      <alignment horizontal="center" vertical="center"/>
    </xf>
    <xf numFmtId="0" fontId="9" fillId="0" borderId="0" xfId="0" applyFont="1" applyProtection="1">
      <protection locked="0"/>
    </xf>
    <xf numFmtId="0" fontId="9" fillId="0" borderId="0" xfId="0" applyFont="1" applyBorder="1" applyAlignment="1" applyProtection="1">
      <protection locked="0"/>
    </xf>
    <xf numFmtId="0" fontId="1" fillId="0" borderId="1" xfId="0" applyNumberFormat="1" applyFont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9" fillId="0" borderId="8" xfId="0" applyFont="1" applyBorder="1" applyAlignment="1" applyProtection="1">
      <protection locked="0"/>
    </xf>
    <xf numFmtId="0" fontId="0" fillId="0" borderId="0" xfId="0"/>
    <xf numFmtId="0" fontId="1" fillId="4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4" fillId="0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1" xfId="0" applyNumberFormat="1" applyFont="1" applyFill="1" applyBorder="1" applyAlignment="1" applyProtection="1">
      <alignment horizontal="center" vertical="center"/>
      <protection locked="0"/>
    </xf>
    <xf numFmtId="0" fontId="9" fillId="0" borderId="0" xfId="0" applyNumberFormat="1" applyFont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3" fillId="4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5" fillId="3" borderId="0" xfId="0" applyNumberFormat="1" applyFont="1" applyFill="1" applyAlignment="1">
      <alignment vertical="center"/>
    </xf>
    <xf numFmtId="164" fontId="10" fillId="4" borderId="10" xfId="0" applyNumberFormat="1" applyFont="1" applyFill="1" applyBorder="1" applyAlignment="1">
      <alignment horizontal="center" vertical="center"/>
    </xf>
    <xf numFmtId="164" fontId="10" fillId="4" borderId="5" xfId="0" applyNumberFormat="1" applyFont="1" applyFill="1" applyBorder="1" applyAlignment="1">
      <alignment horizontal="center" vertical="center"/>
    </xf>
    <xf numFmtId="164" fontId="10" fillId="3" borderId="0" xfId="0" applyNumberFormat="1" applyFont="1" applyFill="1" applyBorder="1" applyAlignment="1">
      <alignment horizontal="center" vertical="center"/>
    </xf>
    <xf numFmtId="164" fontId="10" fillId="3" borderId="0" xfId="0" applyNumberFormat="1" applyFont="1" applyFill="1" applyBorder="1" applyAlignment="1">
      <alignment vertical="center"/>
    </xf>
    <xf numFmtId="2" fontId="10" fillId="3" borderId="0" xfId="0" applyNumberFormat="1" applyFont="1" applyFill="1" applyBorder="1" applyAlignment="1">
      <alignment horizontal="center" vertical="center"/>
    </xf>
    <xf numFmtId="164" fontId="10" fillId="3" borderId="9" xfId="0" applyNumberFormat="1" applyFont="1" applyFill="1" applyBorder="1" applyAlignment="1">
      <alignment horizontal="center" vertical="center"/>
    </xf>
    <xf numFmtId="0" fontId="5" fillId="3" borderId="9" xfId="0" applyNumberFormat="1" applyFont="1" applyFill="1" applyBorder="1" applyAlignment="1">
      <alignment horizontal="center" vertical="center"/>
    </xf>
    <xf numFmtId="0" fontId="5" fillId="3" borderId="9" xfId="0" applyNumberFormat="1" applyFont="1" applyFill="1" applyBorder="1" applyAlignment="1">
      <alignment vertical="center"/>
    </xf>
    <xf numFmtId="0" fontId="5" fillId="5" borderId="5" xfId="0" applyNumberFormat="1" applyFont="1" applyFill="1" applyBorder="1" applyAlignment="1" applyProtection="1">
      <alignment horizontal="center" vertical="center"/>
      <protection locked="0"/>
    </xf>
    <xf numFmtId="2" fontId="5" fillId="5" borderId="5" xfId="0" applyNumberFormat="1" applyFont="1" applyFill="1" applyBorder="1" applyAlignment="1">
      <alignment horizontal="center" vertical="center"/>
    </xf>
    <xf numFmtId="0" fontId="3" fillId="3" borderId="0" xfId="0" applyNumberFormat="1" applyFont="1" applyFill="1" applyBorder="1" applyAlignment="1">
      <alignment horizontal="center" vertical="center"/>
    </xf>
    <xf numFmtId="164" fontId="3" fillId="3" borderId="0" xfId="0" applyNumberFormat="1" applyFont="1" applyFill="1" applyBorder="1" applyAlignment="1">
      <alignment horizontal="center" vertical="center"/>
    </xf>
    <xf numFmtId="2" fontId="3" fillId="3" borderId="0" xfId="0" applyNumberFormat="1" applyFont="1" applyFill="1" applyBorder="1" applyAlignment="1">
      <alignment horizontal="center" vertical="center"/>
    </xf>
    <xf numFmtId="0" fontId="0" fillId="3" borderId="0" xfId="0" applyFill="1"/>
    <xf numFmtId="0" fontId="5" fillId="0" borderId="1" xfId="0" applyNumberFormat="1" applyFont="1" applyBorder="1" applyAlignment="1">
      <alignment vertical="center"/>
    </xf>
    <xf numFmtId="164" fontId="5" fillId="0" borderId="1" xfId="0" applyNumberFormat="1" applyFont="1" applyBorder="1" applyAlignment="1">
      <alignment horizontal="center" vertical="center"/>
    </xf>
    <xf numFmtId="0" fontId="4" fillId="3" borderId="1" xfId="0" applyNumberFormat="1" applyFont="1" applyFill="1" applyBorder="1" applyAlignment="1">
      <alignment vertical="center"/>
    </xf>
    <xf numFmtId="0" fontId="4" fillId="0" borderId="1" xfId="0" applyNumberFormat="1" applyFont="1" applyBorder="1" applyAlignment="1">
      <alignment horizontal="center" vertical="center"/>
    </xf>
    <xf numFmtId="0" fontId="3" fillId="4" borderId="1" xfId="0" applyNumberFormat="1" applyFont="1" applyFill="1" applyBorder="1" applyAlignment="1">
      <alignment horizontal="center" vertical="center"/>
    </xf>
    <xf numFmtId="0" fontId="9" fillId="0" borderId="0" xfId="0" applyNumberFormat="1" applyFont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3" fillId="4" borderId="1" xfId="0" applyNumberFormat="1" applyFont="1" applyFill="1" applyBorder="1" applyAlignment="1">
      <alignment horizontal="center" vertical="center"/>
    </xf>
    <xf numFmtId="0" fontId="10" fillId="4" borderId="2" xfId="0" applyNumberFormat="1" applyFont="1" applyFill="1" applyBorder="1" applyAlignment="1">
      <alignment horizontal="center" vertical="center"/>
    </xf>
    <xf numFmtId="0" fontId="10" fillId="4" borderId="7" xfId="0" applyNumberFormat="1" applyFont="1" applyFill="1" applyBorder="1" applyAlignment="1">
      <alignment horizontal="center" vertical="center"/>
    </xf>
    <xf numFmtId="0" fontId="10" fillId="4" borderId="3" xfId="0" applyNumberFormat="1" applyFont="1" applyFill="1" applyBorder="1" applyAlignment="1">
      <alignment horizontal="center" vertical="center"/>
    </xf>
    <xf numFmtId="0" fontId="9" fillId="0" borderId="0" xfId="0" applyNumberFormat="1" applyFont="1" applyAlignment="1">
      <alignment horizontal="center" vertical="center"/>
    </xf>
    <xf numFmtId="0" fontId="9" fillId="0" borderId="8" xfId="0" applyFont="1" applyBorder="1" applyAlignment="1" applyProtection="1">
      <alignment horizontal="center" vertical="top"/>
      <protection locked="0"/>
    </xf>
    <xf numFmtId="0" fontId="3" fillId="0" borderId="5" xfId="0" applyNumberFormat="1" applyFont="1" applyFill="1" applyBorder="1" applyAlignment="1">
      <alignment horizontal="center" vertical="center" textRotation="90"/>
    </xf>
    <xf numFmtId="0" fontId="3" fillId="0" borderId="4" xfId="0" applyNumberFormat="1" applyFont="1" applyFill="1" applyBorder="1" applyAlignment="1">
      <alignment horizontal="center" vertical="center" textRotation="90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6" xfId="0" applyNumberFormat="1" applyFont="1" applyBorder="1" applyAlignment="1">
      <alignment horizontal="center" vertical="center" wrapText="1"/>
    </xf>
    <xf numFmtId="0" fontId="4" fillId="0" borderId="5" xfId="0" applyNumberFormat="1" applyFont="1" applyBorder="1" applyAlignment="1">
      <alignment horizontal="center" vertical="center"/>
    </xf>
    <xf numFmtId="0" fontId="4" fillId="0" borderId="4" xfId="0" applyNumberFormat="1" applyFont="1" applyBorder="1" applyAlignment="1">
      <alignment horizontal="center" vertical="center"/>
    </xf>
    <xf numFmtId="0" fontId="4" fillId="0" borderId="6" xfId="0" applyNumberFormat="1" applyFont="1" applyBorder="1" applyAlignment="1">
      <alignment horizontal="center" vertical="center"/>
    </xf>
    <xf numFmtId="0" fontId="3" fillId="0" borderId="6" xfId="0" applyNumberFormat="1" applyFont="1" applyFill="1" applyBorder="1" applyAlignment="1">
      <alignment horizontal="center" vertical="center" textRotation="90"/>
    </xf>
    <xf numFmtId="0" fontId="1" fillId="4" borderId="2" xfId="0" applyNumberFormat="1" applyFont="1" applyFill="1" applyBorder="1" applyAlignment="1">
      <alignment horizontal="center" vertical="center" wrapText="1"/>
    </xf>
    <xf numFmtId="0" fontId="1" fillId="4" borderId="3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textRotation="90"/>
    </xf>
    <xf numFmtId="0" fontId="1" fillId="0" borderId="5" xfId="0" applyNumberFormat="1" applyFont="1" applyBorder="1" applyAlignment="1">
      <alignment horizontal="center" vertical="center" textRotation="90"/>
    </xf>
    <xf numFmtId="0" fontId="1" fillId="0" borderId="4" xfId="0" applyNumberFormat="1" applyFont="1" applyBorder="1" applyAlignment="1">
      <alignment horizontal="center" vertical="center" textRotation="90"/>
    </xf>
    <xf numFmtId="0" fontId="2" fillId="2" borderId="5" xfId="0" applyNumberFormat="1" applyFont="1" applyFill="1" applyBorder="1" applyAlignment="1">
      <alignment horizontal="center" vertical="center"/>
    </xf>
    <xf numFmtId="0" fontId="2" fillId="2" borderId="4" xfId="0" applyNumberFormat="1" applyFont="1" applyFill="1" applyBorder="1" applyAlignment="1">
      <alignment horizontal="center" vertical="center"/>
    </xf>
    <xf numFmtId="0" fontId="2" fillId="2" borderId="6" xfId="0" applyNumberFormat="1" applyFont="1" applyFill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/>
    </xf>
    <xf numFmtId="0" fontId="2" fillId="0" borderId="5" xfId="0" applyNumberFormat="1" applyFont="1" applyBorder="1" applyAlignment="1">
      <alignment horizontal="center" vertical="center"/>
    </xf>
    <xf numFmtId="0" fontId="2" fillId="0" borderId="4" xfId="0" applyNumberFormat="1" applyFont="1" applyBorder="1" applyAlignment="1">
      <alignment horizontal="center" vertical="center"/>
    </xf>
    <xf numFmtId="0" fontId="2" fillId="0" borderId="6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 textRotation="90"/>
    </xf>
    <xf numFmtId="0" fontId="4" fillId="2" borderId="1" xfId="0" applyNumberFormat="1" applyFont="1" applyFill="1" applyBorder="1" applyAlignment="1">
      <alignment horizontal="center" vertical="center" wrapText="1"/>
    </xf>
    <xf numFmtId="0" fontId="4" fillId="0" borderId="5" xfId="0" applyNumberFormat="1" applyFont="1" applyBorder="1" applyAlignment="1">
      <alignment horizontal="center" vertical="center" wrapText="1"/>
    </xf>
    <xf numFmtId="0" fontId="4" fillId="0" borderId="4" xfId="0" applyNumberFormat="1" applyFont="1" applyBorder="1" applyAlignment="1">
      <alignment horizontal="center" vertical="center" wrapText="1"/>
    </xf>
    <xf numFmtId="0" fontId="4" fillId="0" borderId="6" xfId="0" applyNumberFormat="1" applyFont="1" applyBorder="1" applyAlignment="1">
      <alignment horizontal="center" vertical="center" wrapText="1"/>
    </xf>
    <xf numFmtId="0" fontId="9" fillId="0" borderId="8" xfId="0" applyFont="1" applyBorder="1" applyAlignment="1" applyProtection="1">
      <alignment horizontal="center" vertical="top"/>
    </xf>
    <xf numFmtId="0" fontId="12" fillId="0" borderId="9" xfId="0" applyFont="1" applyBorder="1" applyAlignment="1">
      <alignment horizontal="center" vertical="top"/>
    </xf>
    <xf numFmtId="0" fontId="1" fillId="0" borderId="6" xfId="0" applyNumberFormat="1" applyFont="1" applyBorder="1" applyAlignment="1">
      <alignment horizontal="center" vertical="center" textRotation="90"/>
    </xf>
    <xf numFmtId="0" fontId="4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5" xfId="0" applyNumberFormat="1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 wrapText="1"/>
    </xf>
    <xf numFmtId="0" fontId="2" fillId="0" borderId="6" xfId="0" applyNumberFormat="1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8" fillId="0" borderId="0" xfId="0" applyNumberFormat="1" applyFont="1" applyFill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wrapText="1"/>
      <protection locked="0"/>
    </xf>
    <xf numFmtId="0" fontId="2" fillId="2" borderId="1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66"/>
      <color rgb="FF669900"/>
      <color rgb="FF5D7430"/>
      <color rgb="FF3399FF"/>
      <color rgb="FFFF7C80"/>
      <color rgb="FF6666FF"/>
      <color rgb="FFCCFF33"/>
      <color rgb="FF006600"/>
      <color rgb="FF003300"/>
      <color rgb="FF99FF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AZ311"/>
  <sheetViews>
    <sheetView tabSelected="1" view="pageLayout" topLeftCell="A262" zoomScale="80" zoomScalePageLayoutView="80" workbookViewId="0">
      <selection activeCell="G307" sqref="G307:K307"/>
    </sheetView>
  </sheetViews>
  <sheetFormatPr defaultColWidth="9.140625" defaultRowHeight="15"/>
  <cols>
    <col min="1" max="1" width="5.42578125" style="12" customWidth="1"/>
    <col min="2" max="3" width="5" style="12" customWidth="1"/>
    <col min="4" max="4" width="14.42578125" style="12" customWidth="1"/>
    <col min="5" max="5" width="21" style="12" customWidth="1"/>
    <col min="6" max="6" width="8" style="12" customWidth="1"/>
    <col min="7" max="7" width="5.28515625" style="12" customWidth="1"/>
    <col min="8" max="8" width="6.7109375" style="12" customWidth="1"/>
    <col min="9" max="9" width="8.28515625" style="12" customWidth="1"/>
    <col min="10" max="10" width="9.28515625" style="12" customWidth="1"/>
    <col min="11" max="11" width="8.85546875" style="19" customWidth="1"/>
    <col min="12" max="12" width="9.28515625" style="53" customWidth="1"/>
    <col min="13" max="13" width="22.140625" style="12" customWidth="1"/>
    <col min="14" max="14" width="22.28515625" style="12" customWidth="1"/>
    <col min="15" max="15" width="9.140625" style="20" customWidth="1"/>
    <col min="16" max="16" width="15.42578125" style="12" customWidth="1"/>
    <col min="17" max="16384" width="9.140625" style="12"/>
  </cols>
  <sheetData>
    <row r="1" spans="2:21" s="13" customFormat="1" ht="15.6" customHeight="1">
      <c r="B1" s="93" t="s">
        <v>83</v>
      </c>
      <c r="C1" s="93"/>
      <c r="D1" s="93"/>
      <c r="E1" s="93"/>
      <c r="F1" s="93"/>
      <c r="G1" s="93"/>
      <c r="H1" s="93"/>
      <c r="I1" s="93"/>
      <c r="J1" s="93"/>
      <c r="K1" s="93"/>
      <c r="L1" s="93" t="s">
        <v>90</v>
      </c>
      <c r="M1" s="93"/>
      <c r="N1" s="93"/>
      <c r="O1" s="93"/>
      <c r="P1" s="93"/>
      <c r="Q1" s="93"/>
      <c r="R1" s="12"/>
      <c r="S1" s="12"/>
      <c r="T1" s="12"/>
      <c r="U1" s="12"/>
    </row>
    <row r="2" spans="2:21" s="13" customFormat="1" ht="15.6" customHeight="1">
      <c r="B2" s="133" t="s">
        <v>99</v>
      </c>
      <c r="C2" s="133"/>
      <c r="D2" s="133"/>
      <c r="E2" s="133"/>
      <c r="F2" s="133"/>
      <c r="G2" s="133"/>
      <c r="H2" s="133"/>
      <c r="I2" s="133"/>
      <c r="J2" s="133"/>
      <c r="K2" s="133"/>
      <c r="L2" s="134" t="s">
        <v>100</v>
      </c>
      <c r="M2" s="134"/>
      <c r="N2" s="134"/>
      <c r="O2" s="134"/>
      <c r="P2" s="134"/>
      <c r="Q2" s="134"/>
      <c r="R2" s="12"/>
      <c r="S2" s="12"/>
      <c r="T2" s="12"/>
      <c r="U2" s="12"/>
    </row>
    <row r="3" spans="2:21" s="13" customFormat="1">
      <c r="B3" s="14"/>
      <c r="C3" s="14"/>
      <c r="D3" s="14"/>
      <c r="E3" s="14"/>
      <c r="F3" s="14"/>
      <c r="G3" s="14"/>
      <c r="H3" s="14"/>
      <c r="I3" s="14"/>
      <c r="J3" s="14"/>
      <c r="K3" s="14"/>
      <c r="L3" s="53"/>
      <c r="O3" s="21"/>
      <c r="R3" s="12"/>
      <c r="S3" s="12"/>
      <c r="T3" s="12"/>
      <c r="U3" s="12"/>
    </row>
    <row r="4" spans="2:21" s="1" customFormat="1" ht="28.5" customHeight="1">
      <c r="B4" s="105" t="s">
        <v>42</v>
      </c>
      <c r="C4" s="106"/>
      <c r="D4" s="54" t="s">
        <v>98</v>
      </c>
      <c r="E4" s="54" t="s">
        <v>54</v>
      </c>
      <c r="F4" s="10" t="s">
        <v>44</v>
      </c>
      <c r="G4" s="54" t="s">
        <v>1</v>
      </c>
      <c r="H4" s="54" t="s">
        <v>41</v>
      </c>
      <c r="I4" s="54" t="s">
        <v>45</v>
      </c>
      <c r="J4" s="54" t="s">
        <v>46</v>
      </c>
      <c r="K4" s="11" t="s">
        <v>2</v>
      </c>
      <c r="L4" s="53"/>
      <c r="M4" s="24" t="s">
        <v>0</v>
      </c>
      <c r="N4" s="11" t="s">
        <v>2</v>
      </c>
      <c r="O4" s="24" t="s">
        <v>41</v>
      </c>
      <c r="P4" s="24" t="s">
        <v>79</v>
      </c>
      <c r="R4" s="12"/>
      <c r="S4" s="12"/>
      <c r="T4" s="12"/>
      <c r="U4" s="12"/>
    </row>
    <row r="5" spans="2:21" ht="15.75" customHeight="1">
      <c r="B5" s="108" t="s">
        <v>43</v>
      </c>
      <c r="C5" s="48">
        <v>2</v>
      </c>
      <c r="D5" s="128" t="s">
        <v>35</v>
      </c>
      <c r="E5" s="32" t="s">
        <v>3</v>
      </c>
      <c r="F5" s="40">
        <v>2.5000000000000001E-2</v>
      </c>
      <c r="G5" s="49">
        <v>19</v>
      </c>
      <c r="H5" s="55">
        <f t="shared" ref="H5:H13" si="0">O5</f>
        <v>15</v>
      </c>
      <c r="I5" s="5">
        <f>H5*F5</f>
        <v>0.375</v>
      </c>
      <c r="J5" s="7">
        <f t="shared" ref="J5:J14" si="1">K5*H5</f>
        <v>14.250000000000002</v>
      </c>
      <c r="K5" s="8">
        <f t="shared" ref="K5:K14" si="2">G5*F5*C5</f>
        <v>0.95000000000000007</v>
      </c>
      <c r="M5" s="32" t="s">
        <v>3</v>
      </c>
      <c r="N5" s="8">
        <f>K5+K105+K176+K232+K280</f>
        <v>12.82</v>
      </c>
      <c r="O5" s="59">
        <v>15</v>
      </c>
      <c r="P5" s="4">
        <f t="shared" ref="P5:P23" si="3">N5*O5</f>
        <v>192.3</v>
      </c>
    </row>
    <row r="6" spans="2:21" ht="15.75" customHeight="1">
      <c r="B6" s="109"/>
      <c r="C6" s="48">
        <f t="shared" ref="C6:C14" si="4">C5</f>
        <v>2</v>
      </c>
      <c r="D6" s="131"/>
      <c r="E6" s="32" t="s">
        <v>5</v>
      </c>
      <c r="F6" s="40">
        <v>0.05</v>
      </c>
      <c r="G6" s="49">
        <f t="shared" ref="G6:G14" si="5">G5</f>
        <v>19</v>
      </c>
      <c r="H6" s="56">
        <f t="shared" si="0"/>
        <v>35</v>
      </c>
      <c r="I6" s="5">
        <f t="shared" ref="I6:I13" si="6">H6*F6</f>
        <v>1.75</v>
      </c>
      <c r="J6" s="7">
        <f t="shared" si="1"/>
        <v>66.5</v>
      </c>
      <c r="K6" s="8">
        <f t="shared" si="2"/>
        <v>1.9000000000000001</v>
      </c>
      <c r="M6" s="32" t="s">
        <v>5</v>
      </c>
      <c r="N6" s="8">
        <f>K6+K28+K55+K126+K156+K208+K228+K261</f>
        <v>17.383999999999997</v>
      </c>
      <c r="O6" s="59">
        <v>35</v>
      </c>
      <c r="P6" s="4">
        <f t="shared" si="3"/>
        <v>608.43999999999994</v>
      </c>
    </row>
    <row r="7" spans="2:21" ht="15.75" customHeight="1">
      <c r="B7" s="109"/>
      <c r="C7" s="48">
        <f t="shared" si="4"/>
        <v>2</v>
      </c>
      <c r="D7" s="131"/>
      <c r="E7" s="32" t="s">
        <v>7</v>
      </c>
      <c r="F7" s="40">
        <v>2.7E-2</v>
      </c>
      <c r="G7" s="49">
        <f t="shared" si="5"/>
        <v>19</v>
      </c>
      <c r="H7" s="59">
        <f t="shared" si="0"/>
        <v>35</v>
      </c>
      <c r="I7" s="5">
        <f t="shared" si="6"/>
        <v>0.94499999999999995</v>
      </c>
      <c r="J7" s="7">
        <f t="shared" si="1"/>
        <v>35.910000000000004</v>
      </c>
      <c r="K7" s="8">
        <f t="shared" si="2"/>
        <v>1.026</v>
      </c>
      <c r="M7" s="32" t="s">
        <v>7</v>
      </c>
      <c r="N7" s="8">
        <f>K7+K32+K57+K66+K78+K111+K130+K141+K158+K162+K181+K213+K234+K247+K263+K272+K285</f>
        <v>105.83600000000001</v>
      </c>
      <c r="O7" s="59">
        <v>35</v>
      </c>
      <c r="P7" s="4">
        <f t="shared" si="3"/>
        <v>3704.26</v>
      </c>
    </row>
    <row r="8" spans="2:21" ht="15.75" customHeight="1">
      <c r="B8" s="109"/>
      <c r="C8" s="48">
        <f t="shared" si="4"/>
        <v>2</v>
      </c>
      <c r="D8" s="131"/>
      <c r="E8" s="32" t="s">
        <v>8</v>
      </c>
      <c r="F8" s="40">
        <v>1.2999999999999999E-2</v>
      </c>
      <c r="G8" s="49">
        <f t="shared" si="5"/>
        <v>19</v>
      </c>
      <c r="H8" s="57">
        <f t="shared" si="0"/>
        <v>40</v>
      </c>
      <c r="I8" s="5">
        <f t="shared" si="6"/>
        <v>0.52</v>
      </c>
      <c r="J8" s="7">
        <f t="shared" si="1"/>
        <v>19.759999999999998</v>
      </c>
      <c r="K8" s="8">
        <f t="shared" si="2"/>
        <v>0.49399999999999999</v>
      </c>
      <c r="M8" s="32" t="s">
        <v>8</v>
      </c>
      <c r="N8" s="8">
        <f>K8+K18+K31+K34+K59+K74+K80+K106+K113+K129+K132+K160+K164+K177+K183+K188+K211+K215+K231+K235+K265+K281+K287+K292</f>
        <v>21.59</v>
      </c>
      <c r="O8" s="59">
        <v>40</v>
      </c>
      <c r="P8" s="4">
        <f t="shared" si="3"/>
        <v>863.6</v>
      </c>
    </row>
    <row r="9" spans="2:21" ht="15.75" customHeight="1">
      <c r="B9" s="109"/>
      <c r="C9" s="48">
        <f t="shared" si="4"/>
        <v>2</v>
      </c>
      <c r="D9" s="131"/>
      <c r="E9" s="32" t="s">
        <v>10</v>
      </c>
      <c r="F9" s="40">
        <v>1.2E-2</v>
      </c>
      <c r="G9" s="49">
        <f t="shared" si="5"/>
        <v>19</v>
      </c>
      <c r="H9" s="55">
        <f t="shared" si="0"/>
        <v>40</v>
      </c>
      <c r="I9" s="5">
        <f t="shared" si="6"/>
        <v>0.48</v>
      </c>
      <c r="J9" s="7">
        <f t="shared" si="1"/>
        <v>18.240000000000002</v>
      </c>
      <c r="K9" s="8">
        <f t="shared" si="2"/>
        <v>0.45600000000000002</v>
      </c>
      <c r="M9" s="32" t="s">
        <v>10</v>
      </c>
      <c r="N9" s="8">
        <f>K9+K19+K35+K60+K81+K85+K114+K133+K139+K161+K165+K184+K189+K216+K236+K266+K288+K293</f>
        <v>14.027999999999997</v>
      </c>
      <c r="O9" s="59">
        <v>40</v>
      </c>
      <c r="P9" s="4">
        <f t="shared" si="3"/>
        <v>561.11999999999989</v>
      </c>
      <c r="R9" s="53"/>
      <c r="S9" s="53"/>
      <c r="T9" s="15"/>
      <c r="U9" s="15"/>
    </row>
    <row r="10" spans="2:21" ht="15.75" customHeight="1">
      <c r="B10" s="109"/>
      <c r="C10" s="48">
        <f t="shared" si="4"/>
        <v>2</v>
      </c>
      <c r="D10" s="131"/>
      <c r="E10" s="32" t="s">
        <v>28</v>
      </c>
      <c r="F10" s="18">
        <v>7.4999999999999997E-3</v>
      </c>
      <c r="G10" s="49">
        <f t="shared" si="5"/>
        <v>19</v>
      </c>
      <c r="H10" s="55">
        <f t="shared" si="0"/>
        <v>220</v>
      </c>
      <c r="I10" s="5">
        <f t="shared" si="6"/>
        <v>1.65</v>
      </c>
      <c r="J10" s="7">
        <f t="shared" si="1"/>
        <v>62.699999999999996</v>
      </c>
      <c r="K10" s="8">
        <f t="shared" si="2"/>
        <v>0.28499999999999998</v>
      </c>
      <c r="M10" s="32" t="s">
        <v>40</v>
      </c>
      <c r="N10" s="8">
        <f>K10+K63+K116+K138+K218+K237+K269</f>
        <v>3.8460000000000001</v>
      </c>
      <c r="O10" s="59">
        <v>220</v>
      </c>
      <c r="P10" s="4">
        <f t="shared" si="3"/>
        <v>846.12</v>
      </c>
      <c r="R10" s="53"/>
      <c r="S10" s="53"/>
    </row>
    <row r="11" spans="2:21" ht="15.75" customHeight="1">
      <c r="B11" s="109"/>
      <c r="C11" s="48">
        <f t="shared" si="4"/>
        <v>2</v>
      </c>
      <c r="D11" s="131"/>
      <c r="E11" s="32" t="s">
        <v>24</v>
      </c>
      <c r="F11" s="40">
        <v>5.0000000000000001E-3</v>
      </c>
      <c r="G11" s="49">
        <f t="shared" si="5"/>
        <v>19</v>
      </c>
      <c r="H11" s="55">
        <f t="shared" si="0"/>
        <v>680</v>
      </c>
      <c r="I11" s="5">
        <f t="shared" si="6"/>
        <v>3.4</v>
      </c>
      <c r="J11" s="7">
        <f t="shared" si="1"/>
        <v>129.19999999999999</v>
      </c>
      <c r="K11" s="8">
        <f t="shared" si="2"/>
        <v>0.19</v>
      </c>
      <c r="M11" s="32" t="s">
        <v>24</v>
      </c>
      <c r="N11" s="8">
        <f>K11+K17+K44+K67+K87+K119+K142+K169+K171+K190+K221+K238+K248+K273+K294</f>
        <v>5.0090000000000003</v>
      </c>
      <c r="O11" s="59">
        <v>680</v>
      </c>
      <c r="P11" s="4">
        <f t="shared" si="3"/>
        <v>3406.1200000000003</v>
      </c>
      <c r="R11" s="53"/>
      <c r="S11" s="53"/>
    </row>
    <row r="12" spans="2:21" ht="15.75" customHeight="1">
      <c r="B12" s="109"/>
      <c r="C12" s="48">
        <f t="shared" si="4"/>
        <v>2</v>
      </c>
      <c r="D12" s="131"/>
      <c r="E12" s="32" t="s">
        <v>11</v>
      </c>
      <c r="F12" s="18">
        <v>2.5000000000000001E-3</v>
      </c>
      <c r="G12" s="49">
        <f t="shared" si="5"/>
        <v>19</v>
      </c>
      <c r="H12" s="55">
        <f t="shared" si="0"/>
        <v>60</v>
      </c>
      <c r="I12" s="5">
        <f t="shared" si="6"/>
        <v>0.15</v>
      </c>
      <c r="J12" s="7">
        <f t="shared" si="1"/>
        <v>5.7</v>
      </c>
      <c r="K12" s="8">
        <f t="shared" si="2"/>
        <v>9.5000000000000001E-2</v>
      </c>
      <c r="M12" s="32" t="s">
        <v>11</v>
      </c>
      <c r="N12" s="8">
        <f>K12+K22+K46+K69+K77+K108+K121+K145+K179+K193+K223+K239+K275+K283</f>
        <v>9.8820000000000014</v>
      </c>
      <c r="O12" s="59">
        <v>60</v>
      </c>
      <c r="P12" s="4">
        <f t="shared" si="3"/>
        <v>592.92000000000007</v>
      </c>
      <c r="R12" s="53"/>
      <c r="S12" s="53"/>
    </row>
    <row r="13" spans="2:21" ht="15.75" customHeight="1">
      <c r="B13" s="109"/>
      <c r="C13" s="48">
        <f t="shared" si="4"/>
        <v>2</v>
      </c>
      <c r="D13" s="131"/>
      <c r="E13" s="32" t="s">
        <v>12</v>
      </c>
      <c r="F13" s="18">
        <v>4.0000000000000002E-4</v>
      </c>
      <c r="G13" s="49">
        <f t="shared" si="5"/>
        <v>19</v>
      </c>
      <c r="H13" s="55">
        <f t="shared" si="0"/>
        <v>950</v>
      </c>
      <c r="I13" s="5">
        <f t="shared" si="6"/>
        <v>0.38</v>
      </c>
      <c r="J13" s="7">
        <f t="shared" si="1"/>
        <v>14.44</v>
      </c>
      <c r="K13" s="8">
        <f t="shared" si="2"/>
        <v>1.52E-2</v>
      </c>
      <c r="M13" s="32" t="s">
        <v>12</v>
      </c>
      <c r="N13" s="8">
        <f>K13+K23+K47+K70+K107+K122+K146+K178+K194+K224+K240+K276+K282+K298</f>
        <v>0.17299999999999999</v>
      </c>
      <c r="O13" s="59">
        <v>950</v>
      </c>
      <c r="P13" s="4">
        <f t="shared" si="3"/>
        <v>164.35</v>
      </c>
      <c r="R13" s="53"/>
      <c r="S13" s="53"/>
    </row>
    <row r="14" spans="2:21" ht="15.75" customHeight="1">
      <c r="B14" s="109"/>
      <c r="C14" s="48">
        <f t="shared" si="4"/>
        <v>2</v>
      </c>
      <c r="D14" s="131"/>
      <c r="E14" s="32" t="s">
        <v>71</v>
      </c>
      <c r="F14" s="40">
        <v>0.2</v>
      </c>
      <c r="G14" s="49">
        <f t="shared" si="5"/>
        <v>19</v>
      </c>
      <c r="H14" s="55"/>
      <c r="I14" s="5"/>
      <c r="J14" s="7">
        <f t="shared" si="1"/>
        <v>0</v>
      </c>
      <c r="K14" s="8">
        <f t="shared" si="2"/>
        <v>7.6000000000000005</v>
      </c>
      <c r="M14" s="32" t="s">
        <v>73</v>
      </c>
      <c r="N14" s="8">
        <f>K16+K38+K61+K110+K136+K212+K242+K267</f>
        <v>38.834046511627918</v>
      </c>
      <c r="O14" s="59">
        <v>430</v>
      </c>
      <c r="P14" s="4">
        <f t="shared" si="3"/>
        <v>16698.640000000003</v>
      </c>
      <c r="R14" s="53"/>
      <c r="S14" s="53"/>
    </row>
    <row r="15" spans="2:21" ht="15.75" customHeight="1">
      <c r="B15" s="109"/>
      <c r="D15" s="132"/>
      <c r="M15" s="32" t="s">
        <v>78</v>
      </c>
      <c r="N15" s="8">
        <f>K20+K86+K112+K191+K214+K295</f>
        <v>12.835999999999999</v>
      </c>
      <c r="O15" s="59">
        <v>79</v>
      </c>
      <c r="P15" s="4">
        <f t="shared" si="3"/>
        <v>1014.0439999999999</v>
      </c>
    </row>
    <row r="16" spans="2:21" ht="15.75" customHeight="1">
      <c r="B16" s="109"/>
      <c r="C16" s="48">
        <f>C14</f>
        <v>2</v>
      </c>
      <c r="D16" s="127" t="s">
        <v>72</v>
      </c>
      <c r="E16" s="32" t="s">
        <v>73</v>
      </c>
      <c r="F16" s="40">
        <f>I16/H16</f>
        <v>8.8153488372093039E-2</v>
      </c>
      <c r="G16" s="49">
        <f>G14</f>
        <v>19</v>
      </c>
      <c r="H16" s="55">
        <f>O14</f>
        <v>430</v>
      </c>
      <c r="I16" s="5">
        <f>71-I5-I6-I7-I8-I9-I10-I11-I12-I13-I14-I17-I18-I19-I20-I21-I22-I23-I24-I25-I26</f>
        <v>37.906000000000006</v>
      </c>
      <c r="J16" s="7">
        <f t="shared" ref="J16:J26" si="7">K16*H16</f>
        <v>1440.4280000000003</v>
      </c>
      <c r="K16" s="8">
        <f t="shared" ref="K16:K26" si="8">G16*F16*C16</f>
        <v>3.3498325581395356</v>
      </c>
      <c r="M16" s="32" t="s">
        <v>67</v>
      </c>
      <c r="N16" s="8">
        <f>K21+K45+K144+K222</f>
        <v>4.7076000000000002</v>
      </c>
      <c r="O16" s="59">
        <v>180</v>
      </c>
      <c r="P16" s="4">
        <f t="shared" si="3"/>
        <v>847.36800000000005</v>
      </c>
      <c r="R16" s="53"/>
      <c r="S16" s="53"/>
      <c r="T16" s="53"/>
      <c r="U16" s="53"/>
    </row>
    <row r="17" spans="2:21" ht="15.75" customHeight="1">
      <c r="B17" s="109"/>
      <c r="C17" s="48">
        <f t="shared" ref="C17:C26" si="9">C16</f>
        <v>2</v>
      </c>
      <c r="D17" s="127"/>
      <c r="E17" s="32" t="s">
        <v>24</v>
      </c>
      <c r="F17" s="40">
        <v>8.0000000000000002E-3</v>
      </c>
      <c r="G17" s="49">
        <f t="shared" ref="G17:G26" si="10">G16</f>
        <v>19</v>
      </c>
      <c r="H17" s="55">
        <f>O11</f>
        <v>680</v>
      </c>
      <c r="I17" s="5">
        <f t="shared" ref="I17:I23" si="11">H17*F17</f>
        <v>5.44</v>
      </c>
      <c r="J17" s="7">
        <f t="shared" si="7"/>
        <v>206.72</v>
      </c>
      <c r="K17" s="8">
        <f t="shared" si="8"/>
        <v>0.30399999999999999</v>
      </c>
      <c r="M17" s="32" t="s">
        <v>33</v>
      </c>
      <c r="N17" s="8">
        <f>K25+K49+K72+K89+K124+K148+K173+K196+K226+K251+K278+K300+K39+K243</f>
        <v>28.003999999999998</v>
      </c>
      <c r="O17" s="59">
        <v>45</v>
      </c>
      <c r="P17" s="4">
        <f t="shared" si="3"/>
        <v>1260.1799999999998</v>
      </c>
      <c r="R17" s="53"/>
      <c r="S17" s="53"/>
      <c r="T17" s="53"/>
      <c r="U17" s="53"/>
    </row>
    <row r="18" spans="2:21" ht="15.75" customHeight="1">
      <c r="B18" s="109"/>
      <c r="C18" s="48">
        <f t="shared" si="9"/>
        <v>2</v>
      </c>
      <c r="D18" s="127"/>
      <c r="E18" s="32" t="s">
        <v>8</v>
      </c>
      <c r="F18" s="40">
        <v>1.6E-2</v>
      </c>
      <c r="G18" s="49">
        <f t="shared" si="10"/>
        <v>19</v>
      </c>
      <c r="H18" s="55">
        <f>O8</f>
        <v>40</v>
      </c>
      <c r="I18" s="5">
        <f t="shared" si="11"/>
        <v>0.64</v>
      </c>
      <c r="J18" s="7">
        <f t="shared" si="7"/>
        <v>24.32</v>
      </c>
      <c r="K18" s="8">
        <f t="shared" si="8"/>
        <v>0.60799999999999998</v>
      </c>
      <c r="M18" s="32" t="s">
        <v>13</v>
      </c>
      <c r="N18" s="8">
        <f>K26+K68+K75+K192+K274+K296+K302</f>
        <v>25.622</v>
      </c>
      <c r="O18" s="59">
        <v>65</v>
      </c>
      <c r="P18" s="4">
        <f t="shared" si="3"/>
        <v>1665.43</v>
      </c>
    </row>
    <row r="19" spans="2:21" ht="15.75" customHeight="1">
      <c r="B19" s="109"/>
      <c r="C19" s="48">
        <f t="shared" si="9"/>
        <v>2</v>
      </c>
      <c r="D19" s="127"/>
      <c r="E19" s="32" t="s">
        <v>10</v>
      </c>
      <c r="F19" s="40">
        <v>1.0999999999999999E-2</v>
      </c>
      <c r="G19" s="49">
        <f t="shared" si="10"/>
        <v>19</v>
      </c>
      <c r="H19" s="55">
        <f>O9</f>
        <v>40</v>
      </c>
      <c r="I19" s="5">
        <f t="shared" si="11"/>
        <v>0.43999999999999995</v>
      </c>
      <c r="J19" s="7">
        <f t="shared" si="7"/>
        <v>16.72</v>
      </c>
      <c r="K19" s="8">
        <f t="shared" si="8"/>
        <v>0.41799999999999998</v>
      </c>
      <c r="M19" s="33" t="s">
        <v>6</v>
      </c>
      <c r="N19" s="8">
        <f>K30+K36+K42+K56+K82+K109+K115+K128+K134+K137+K157+K166+K180+K185+K210+K217+K230+K246+K262+K284+K289</f>
        <v>5.2329999999999988</v>
      </c>
      <c r="O19" s="59">
        <v>108</v>
      </c>
      <c r="P19" s="4">
        <f t="shared" si="3"/>
        <v>565.16399999999987</v>
      </c>
    </row>
    <row r="20" spans="2:21" ht="15.75" customHeight="1">
      <c r="B20" s="109"/>
      <c r="C20" s="48">
        <f t="shared" si="9"/>
        <v>2</v>
      </c>
      <c r="D20" s="127"/>
      <c r="E20" s="32" t="s">
        <v>78</v>
      </c>
      <c r="F20" s="40">
        <v>4.5999999999999999E-2</v>
      </c>
      <c r="G20" s="49">
        <f t="shared" si="10"/>
        <v>19</v>
      </c>
      <c r="H20" s="55">
        <f>O15</f>
        <v>79</v>
      </c>
      <c r="I20" s="5">
        <f t="shared" si="11"/>
        <v>3.6339999999999999</v>
      </c>
      <c r="J20" s="7">
        <f t="shared" si="7"/>
        <v>138.09200000000001</v>
      </c>
      <c r="K20" s="8">
        <f t="shared" si="8"/>
        <v>1.748</v>
      </c>
      <c r="M20" s="33" t="s">
        <v>17</v>
      </c>
      <c r="N20" s="8">
        <f>K33+K182+K286</f>
        <v>3.64</v>
      </c>
      <c r="O20" s="59">
        <v>50</v>
      </c>
      <c r="P20" s="4">
        <f t="shared" si="3"/>
        <v>182</v>
      </c>
    </row>
    <row r="21" spans="2:21" ht="15.75" customHeight="1">
      <c r="B21" s="109"/>
      <c r="C21" s="48">
        <f t="shared" si="9"/>
        <v>2</v>
      </c>
      <c r="D21" s="128" t="s">
        <v>34</v>
      </c>
      <c r="E21" s="32" t="s">
        <v>67</v>
      </c>
      <c r="F21" s="40">
        <v>0.02</v>
      </c>
      <c r="G21" s="49">
        <f t="shared" si="10"/>
        <v>19</v>
      </c>
      <c r="H21" s="55">
        <f>O16</f>
        <v>180</v>
      </c>
      <c r="I21" s="5">
        <f t="shared" si="11"/>
        <v>3.6</v>
      </c>
      <c r="J21" s="7">
        <f t="shared" si="7"/>
        <v>136.80000000000001</v>
      </c>
      <c r="K21" s="8">
        <f t="shared" si="8"/>
        <v>0.76</v>
      </c>
      <c r="M21" s="33" t="s">
        <v>63</v>
      </c>
      <c r="N21" s="8">
        <f>K40+K143+K244+K249</f>
        <v>5.6400000000000006</v>
      </c>
      <c r="O21" s="59">
        <v>99</v>
      </c>
      <c r="P21" s="4">
        <f t="shared" si="3"/>
        <v>558.36</v>
      </c>
    </row>
    <row r="22" spans="2:21" ht="15.75" customHeight="1">
      <c r="B22" s="109"/>
      <c r="C22" s="48">
        <f t="shared" si="9"/>
        <v>2</v>
      </c>
      <c r="D22" s="129"/>
      <c r="E22" s="32" t="s">
        <v>11</v>
      </c>
      <c r="F22" s="40">
        <v>0.02</v>
      </c>
      <c r="G22" s="49">
        <f t="shared" si="10"/>
        <v>19</v>
      </c>
      <c r="H22" s="55">
        <f>O12</f>
        <v>60</v>
      </c>
      <c r="I22" s="5">
        <f t="shared" si="11"/>
        <v>1.2</v>
      </c>
      <c r="J22" s="7">
        <f t="shared" si="7"/>
        <v>45.6</v>
      </c>
      <c r="K22" s="8">
        <f t="shared" si="8"/>
        <v>0.76</v>
      </c>
      <c r="M22" s="83" t="s">
        <v>18</v>
      </c>
      <c r="N22" s="8">
        <f>K41+K245</f>
        <v>0.38</v>
      </c>
      <c r="O22" s="59">
        <v>250</v>
      </c>
      <c r="P22" s="4">
        <f t="shared" si="3"/>
        <v>95</v>
      </c>
    </row>
    <row r="23" spans="2:21" ht="15.75" customHeight="1">
      <c r="B23" s="109"/>
      <c r="C23" s="48">
        <f t="shared" si="9"/>
        <v>2</v>
      </c>
      <c r="D23" s="129"/>
      <c r="E23" s="32" t="s">
        <v>12</v>
      </c>
      <c r="F23" s="18">
        <v>2.0000000000000001E-4</v>
      </c>
      <c r="G23" s="49">
        <f t="shared" si="10"/>
        <v>19</v>
      </c>
      <c r="H23" s="55">
        <f>O13</f>
        <v>950</v>
      </c>
      <c r="I23" s="5">
        <f t="shared" si="11"/>
        <v>0.19</v>
      </c>
      <c r="J23" s="7">
        <f t="shared" si="7"/>
        <v>7.22</v>
      </c>
      <c r="K23" s="8">
        <f t="shared" si="8"/>
        <v>7.6E-3</v>
      </c>
      <c r="M23" s="33" t="s">
        <v>19</v>
      </c>
      <c r="N23" s="8">
        <f>K43+K170</f>
        <v>4.6360000000000001</v>
      </c>
      <c r="O23" s="59">
        <v>68</v>
      </c>
      <c r="P23" s="4">
        <f t="shared" si="3"/>
        <v>315.24799999999999</v>
      </c>
    </row>
    <row r="24" spans="2:21" ht="15.75" customHeight="1">
      <c r="B24" s="109"/>
      <c r="C24" s="48">
        <f t="shared" si="9"/>
        <v>2</v>
      </c>
      <c r="D24" s="130"/>
      <c r="E24" s="32" t="s">
        <v>71</v>
      </c>
      <c r="F24" s="40">
        <v>0.2</v>
      </c>
      <c r="G24" s="49">
        <f t="shared" si="10"/>
        <v>19</v>
      </c>
      <c r="H24" s="55"/>
      <c r="I24" s="5"/>
      <c r="J24" s="7">
        <f t="shared" si="7"/>
        <v>0</v>
      </c>
      <c r="K24" s="8">
        <f t="shared" si="8"/>
        <v>7.6000000000000005</v>
      </c>
      <c r="M24" s="32" t="s">
        <v>9</v>
      </c>
      <c r="N24" s="8">
        <f>K58+K159+K264</f>
        <v>2.85</v>
      </c>
      <c r="O24" s="59">
        <v>80</v>
      </c>
      <c r="P24" s="4">
        <f t="shared" ref="P24:P36" si="12">N24*O24</f>
        <v>228</v>
      </c>
    </row>
    <row r="25" spans="2:21" ht="15.75" customHeight="1">
      <c r="B25" s="109"/>
      <c r="C25" s="48">
        <f t="shared" si="9"/>
        <v>2</v>
      </c>
      <c r="D25" s="61" t="s">
        <v>33</v>
      </c>
      <c r="E25" s="32" t="s">
        <v>33</v>
      </c>
      <c r="F25" s="40">
        <v>0.04</v>
      </c>
      <c r="G25" s="49">
        <f t="shared" si="10"/>
        <v>19</v>
      </c>
      <c r="H25" s="55">
        <f>O17</f>
        <v>45</v>
      </c>
      <c r="I25" s="5">
        <f>H25*F25</f>
        <v>1.8</v>
      </c>
      <c r="J25" s="7">
        <f t="shared" si="7"/>
        <v>68.400000000000006</v>
      </c>
      <c r="K25" s="8">
        <f t="shared" si="8"/>
        <v>1.52</v>
      </c>
      <c r="M25" s="32" t="s">
        <v>52</v>
      </c>
      <c r="N25" s="8">
        <f>K62+K268</f>
        <v>2.2799999999999998</v>
      </c>
      <c r="O25" s="59">
        <v>130</v>
      </c>
      <c r="P25" s="4">
        <f t="shared" si="12"/>
        <v>296.39999999999998</v>
      </c>
    </row>
    <row r="26" spans="2:21" ht="15.75" customHeight="1">
      <c r="B26" s="125"/>
      <c r="C26" s="48">
        <f t="shared" si="9"/>
        <v>2</v>
      </c>
      <c r="D26" s="61" t="s">
        <v>13</v>
      </c>
      <c r="E26" s="32" t="s">
        <v>13</v>
      </c>
      <c r="F26" s="8">
        <v>0.1</v>
      </c>
      <c r="G26" s="49">
        <f t="shared" si="10"/>
        <v>19</v>
      </c>
      <c r="H26" s="56">
        <f>O18</f>
        <v>65</v>
      </c>
      <c r="I26" s="5">
        <f>H26*F26</f>
        <v>6.5</v>
      </c>
      <c r="J26" s="7">
        <f t="shared" si="7"/>
        <v>247.00000000000003</v>
      </c>
      <c r="K26" s="8">
        <f t="shared" si="8"/>
        <v>3.8000000000000003</v>
      </c>
      <c r="M26" s="32" t="s">
        <v>22</v>
      </c>
      <c r="N26" s="8">
        <f>K64+K270</f>
        <v>0.152</v>
      </c>
      <c r="O26" s="59">
        <v>200</v>
      </c>
      <c r="P26" s="4">
        <f t="shared" si="12"/>
        <v>30.4</v>
      </c>
    </row>
    <row r="27" spans="2:21" ht="15.75" customHeight="1">
      <c r="B27" s="89" t="s">
        <v>36</v>
      </c>
      <c r="C27" s="89"/>
      <c r="D27" s="89"/>
      <c r="E27" s="89"/>
      <c r="F27" s="41"/>
      <c r="G27" s="62"/>
      <c r="H27" s="62"/>
      <c r="I27" s="2">
        <f>SUM(I5:I26)</f>
        <v>71.000000000000014</v>
      </c>
      <c r="J27" s="2">
        <f>SUM(J5:J26)</f>
        <v>2698</v>
      </c>
      <c r="K27" s="2">
        <f>SUM(K5:K26)</f>
        <v>33.886632558139539</v>
      </c>
      <c r="M27" s="34" t="s">
        <v>14</v>
      </c>
      <c r="N27" s="8">
        <f>K76</f>
        <v>0.38</v>
      </c>
      <c r="O27" s="59">
        <v>180</v>
      </c>
      <c r="P27" s="4">
        <f t="shared" si="12"/>
        <v>68.400000000000006</v>
      </c>
    </row>
    <row r="28" spans="2:21" ht="15.75" customHeight="1">
      <c r="B28" s="108" t="s">
        <v>47</v>
      </c>
      <c r="C28" s="42">
        <v>2</v>
      </c>
      <c r="D28" s="97" t="s">
        <v>70</v>
      </c>
      <c r="E28" s="32" t="s">
        <v>5</v>
      </c>
      <c r="F28" s="6">
        <v>4.5999999999999999E-2</v>
      </c>
      <c r="G28" s="56">
        <f>G5</f>
        <v>19</v>
      </c>
      <c r="H28" s="59">
        <f>O6</f>
        <v>35</v>
      </c>
      <c r="I28" s="61">
        <f t="shared" ref="I28:I36" si="13">F28*H28</f>
        <v>1.6099999999999999</v>
      </c>
      <c r="J28" s="7">
        <f t="shared" ref="J28:J36" si="14">K28*H28</f>
        <v>61.18</v>
      </c>
      <c r="K28" s="6">
        <f>G28*F28*C28</f>
        <v>1.748</v>
      </c>
      <c r="M28" s="32" t="s">
        <v>55</v>
      </c>
      <c r="N28" s="8">
        <f>K84+K168+K187+K291</f>
        <v>34.89275789473686</v>
      </c>
      <c r="O28" s="59">
        <v>190</v>
      </c>
      <c r="P28" s="4">
        <f t="shared" si="12"/>
        <v>6629.6240000000034</v>
      </c>
    </row>
    <row r="29" spans="2:21" ht="15.75" customHeight="1">
      <c r="B29" s="109"/>
      <c r="C29" s="42">
        <v>2</v>
      </c>
      <c r="D29" s="97"/>
      <c r="E29" s="32" t="s">
        <v>31</v>
      </c>
      <c r="F29" s="6">
        <v>0.02</v>
      </c>
      <c r="G29" s="56">
        <f>G6</f>
        <v>19</v>
      </c>
      <c r="H29" s="59">
        <f>O33</f>
        <v>130</v>
      </c>
      <c r="I29" s="65">
        <f t="shared" si="13"/>
        <v>2.6</v>
      </c>
      <c r="J29" s="7">
        <f>K29*H29</f>
        <v>98.8</v>
      </c>
      <c r="K29" s="6">
        <f t="shared" ref="K29:K30" si="15">G29*F29*C29</f>
        <v>0.76</v>
      </c>
      <c r="M29" s="34" t="s">
        <v>59</v>
      </c>
      <c r="N29" s="8">
        <f>K88+K172+K250</f>
        <v>22.8</v>
      </c>
      <c r="O29" s="59">
        <v>85</v>
      </c>
      <c r="P29" s="4">
        <f t="shared" si="12"/>
        <v>1938</v>
      </c>
    </row>
    <row r="30" spans="2:21" ht="15.75" customHeight="1">
      <c r="B30" s="109"/>
      <c r="C30" s="42">
        <v>2</v>
      </c>
      <c r="D30" s="97"/>
      <c r="E30" s="33" t="s">
        <v>6</v>
      </c>
      <c r="F30" s="6">
        <v>3.0000000000000001E-3</v>
      </c>
      <c r="G30" s="56">
        <f>G7</f>
        <v>19</v>
      </c>
      <c r="H30" s="59">
        <f>O19</f>
        <v>108</v>
      </c>
      <c r="I30" s="65">
        <f t="shared" si="13"/>
        <v>0.32400000000000001</v>
      </c>
      <c r="J30" s="7">
        <f t="shared" si="14"/>
        <v>12.312000000000001</v>
      </c>
      <c r="K30" s="6">
        <f t="shared" si="15"/>
        <v>0.114</v>
      </c>
      <c r="M30" s="35" t="s">
        <v>20</v>
      </c>
      <c r="N30" s="8">
        <f>K174+K197+K252+K301</f>
        <v>11</v>
      </c>
      <c r="O30" s="59">
        <v>115</v>
      </c>
      <c r="P30" s="4">
        <f t="shared" si="12"/>
        <v>1265</v>
      </c>
    </row>
    <row r="31" spans="2:21" ht="15.75" customHeight="1">
      <c r="B31" s="109"/>
      <c r="C31" s="42">
        <v>2</v>
      </c>
      <c r="D31" s="97"/>
      <c r="E31" s="32" t="s">
        <v>8</v>
      </c>
      <c r="F31" s="6">
        <v>1.3000000000000001E-2</v>
      </c>
      <c r="G31" s="50">
        <f>G28</f>
        <v>19</v>
      </c>
      <c r="H31" s="56">
        <f>O8</f>
        <v>40</v>
      </c>
      <c r="I31" s="61">
        <f t="shared" si="13"/>
        <v>0.52</v>
      </c>
      <c r="J31" s="7">
        <f t="shared" si="14"/>
        <v>19.760000000000002</v>
      </c>
      <c r="K31" s="6">
        <f t="shared" ref="K31:K49" si="16">G31*F31*C31</f>
        <v>0.49400000000000005</v>
      </c>
      <c r="M31" s="32" t="s">
        <v>16</v>
      </c>
      <c r="N31" s="8">
        <v>0</v>
      </c>
      <c r="O31" s="59">
        <v>350</v>
      </c>
      <c r="P31" s="4">
        <f t="shared" si="12"/>
        <v>0</v>
      </c>
    </row>
    <row r="32" spans="2:21" ht="15.75" customHeight="1">
      <c r="B32" s="109"/>
      <c r="C32" s="48">
        <f t="shared" ref="C32:C50" si="17">C31</f>
        <v>2</v>
      </c>
      <c r="D32" s="120" t="s">
        <v>21</v>
      </c>
      <c r="E32" s="33" t="s">
        <v>7</v>
      </c>
      <c r="F32" s="6">
        <v>0.1</v>
      </c>
      <c r="G32" s="50">
        <f t="shared" ref="G32:G49" si="18">G31</f>
        <v>19</v>
      </c>
      <c r="H32" s="55">
        <f>O7</f>
        <v>35</v>
      </c>
      <c r="I32" s="61">
        <f t="shared" si="13"/>
        <v>3.5</v>
      </c>
      <c r="J32" s="7">
        <f t="shared" si="14"/>
        <v>133</v>
      </c>
      <c r="K32" s="6">
        <f t="shared" si="16"/>
        <v>3.8000000000000003</v>
      </c>
      <c r="M32" s="32" t="s">
        <v>80</v>
      </c>
      <c r="N32" s="8">
        <f>K79+K118+K163+K220</f>
        <v>4.6360000000000001</v>
      </c>
      <c r="O32" s="59">
        <v>60</v>
      </c>
      <c r="P32" s="4">
        <f t="shared" si="12"/>
        <v>278.16000000000003</v>
      </c>
    </row>
    <row r="33" spans="2:21" ht="15.75" customHeight="1">
      <c r="B33" s="109"/>
      <c r="C33" s="48">
        <f t="shared" si="17"/>
        <v>2</v>
      </c>
      <c r="D33" s="121"/>
      <c r="E33" s="33" t="s">
        <v>17</v>
      </c>
      <c r="F33" s="6">
        <v>0.02</v>
      </c>
      <c r="G33" s="50">
        <f t="shared" si="18"/>
        <v>19</v>
      </c>
      <c r="H33" s="56">
        <f>O20</f>
        <v>50</v>
      </c>
      <c r="I33" s="61">
        <f t="shared" si="13"/>
        <v>1</v>
      </c>
      <c r="J33" s="7">
        <f t="shared" si="14"/>
        <v>38</v>
      </c>
      <c r="K33" s="6">
        <f t="shared" si="16"/>
        <v>0.76</v>
      </c>
      <c r="M33" s="33" t="s">
        <v>31</v>
      </c>
      <c r="N33" s="8">
        <f>K29+K127+K209+K229+0.34</f>
        <v>5.8</v>
      </c>
      <c r="O33" s="59">
        <v>130</v>
      </c>
      <c r="P33" s="4">
        <f t="shared" si="12"/>
        <v>754</v>
      </c>
    </row>
    <row r="34" spans="2:21" ht="15.75" customHeight="1">
      <c r="B34" s="109"/>
      <c r="C34" s="48">
        <f t="shared" si="17"/>
        <v>2</v>
      </c>
      <c r="D34" s="121"/>
      <c r="E34" s="33" t="s">
        <v>8</v>
      </c>
      <c r="F34" s="6">
        <v>1.2999999999999999E-2</v>
      </c>
      <c r="G34" s="50">
        <f t="shared" si="18"/>
        <v>19</v>
      </c>
      <c r="H34" s="56">
        <f>O8</f>
        <v>40</v>
      </c>
      <c r="I34" s="61">
        <f t="shared" si="13"/>
        <v>0.52</v>
      </c>
      <c r="J34" s="7">
        <f t="shared" si="14"/>
        <v>19.759999999999998</v>
      </c>
      <c r="K34" s="6">
        <f t="shared" si="16"/>
        <v>0.49399999999999999</v>
      </c>
      <c r="M34" s="32" t="s">
        <v>66</v>
      </c>
      <c r="N34" s="8">
        <v>1</v>
      </c>
      <c r="O34" s="59">
        <v>40</v>
      </c>
      <c r="P34" s="4">
        <f t="shared" si="12"/>
        <v>40</v>
      </c>
    </row>
    <row r="35" spans="2:21" ht="15.75" customHeight="1">
      <c r="B35" s="109"/>
      <c r="C35" s="48">
        <f t="shared" si="17"/>
        <v>2</v>
      </c>
      <c r="D35" s="121"/>
      <c r="E35" s="33" t="s">
        <v>10</v>
      </c>
      <c r="F35" s="6">
        <v>1.2E-2</v>
      </c>
      <c r="G35" s="50">
        <f t="shared" si="18"/>
        <v>19</v>
      </c>
      <c r="H35" s="56">
        <f>O9</f>
        <v>40</v>
      </c>
      <c r="I35" s="61">
        <f t="shared" si="13"/>
        <v>0.48</v>
      </c>
      <c r="J35" s="7">
        <f t="shared" si="14"/>
        <v>18.240000000000002</v>
      </c>
      <c r="K35" s="6">
        <f t="shared" si="16"/>
        <v>0.45600000000000002</v>
      </c>
      <c r="M35" s="81" t="s">
        <v>95</v>
      </c>
      <c r="N35" s="82">
        <f>K120+K222</f>
        <v>1.52E-2</v>
      </c>
      <c r="O35" s="3">
        <v>800</v>
      </c>
      <c r="P35" s="4">
        <f t="shared" si="12"/>
        <v>12.16</v>
      </c>
    </row>
    <row r="36" spans="2:21" ht="15.75" customHeight="1">
      <c r="B36" s="109"/>
      <c r="C36" s="48">
        <f t="shared" si="17"/>
        <v>2</v>
      </c>
      <c r="D36" s="121"/>
      <c r="E36" s="33" t="s">
        <v>6</v>
      </c>
      <c r="F36" s="6">
        <v>5.0000000000000001E-3</v>
      </c>
      <c r="G36" s="50">
        <f t="shared" si="18"/>
        <v>19</v>
      </c>
      <c r="H36" s="56">
        <f>O19</f>
        <v>108</v>
      </c>
      <c r="I36" s="61">
        <f t="shared" si="13"/>
        <v>0.54</v>
      </c>
      <c r="J36" s="7">
        <f t="shared" si="14"/>
        <v>20.52</v>
      </c>
      <c r="K36" s="6">
        <f t="shared" si="16"/>
        <v>0.19</v>
      </c>
      <c r="M36" s="81" t="s">
        <v>15</v>
      </c>
      <c r="N36" s="82">
        <f>K140</f>
        <v>0.63600000000000001</v>
      </c>
      <c r="O36" s="3">
        <v>45</v>
      </c>
      <c r="P36" s="4">
        <f t="shared" si="12"/>
        <v>28.62</v>
      </c>
    </row>
    <row r="37" spans="2:21" ht="15.75" customHeight="1">
      <c r="B37" s="109"/>
      <c r="C37" s="48">
        <f t="shared" si="17"/>
        <v>2</v>
      </c>
      <c r="D37" s="122"/>
      <c r="E37" s="33" t="s">
        <v>71</v>
      </c>
      <c r="F37" s="6">
        <v>0.17499999999999999</v>
      </c>
      <c r="G37" s="50">
        <f t="shared" si="18"/>
        <v>19</v>
      </c>
      <c r="H37" s="56"/>
      <c r="I37" s="61"/>
      <c r="J37" s="7"/>
      <c r="K37" s="6">
        <f t="shared" si="16"/>
        <v>6.6499999999999995</v>
      </c>
      <c r="M37" s="67" t="s">
        <v>36</v>
      </c>
      <c r="N37" s="68">
        <f>SUM(N5:N34)</f>
        <v>405.89140440636487</v>
      </c>
      <c r="O37" s="75"/>
      <c r="P37" s="76">
        <f>SUM(P5:P36)</f>
        <v>45709.428000000022</v>
      </c>
    </row>
    <row r="38" spans="2:21" ht="15.75" customHeight="1">
      <c r="B38" s="109"/>
      <c r="C38" s="48">
        <f t="shared" si="17"/>
        <v>2</v>
      </c>
      <c r="D38" s="126" t="s">
        <v>91</v>
      </c>
      <c r="E38" s="33" t="s">
        <v>69</v>
      </c>
      <c r="F38" s="6">
        <f>I38/H38</f>
        <v>9.2839534883720931E-2</v>
      </c>
      <c r="G38" s="50">
        <f t="shared" si="18"/>
        <v>19</v>
      </c>
      <c r="H38" s="56">
        <f>O14</f>
        <v>430</v>
      </c>
      <c r="I38" s="61">
        <f>71-I28-I31-I32-I33-I34-I35-I36-I37-I39-I40-I41-I42-I43-I44-I45-I46-I47-I48-I49-I50-I29-I30</f>
        <v>39.920999999999999</v>
      </c>
      <c r="J38" s="7">
        <f t="shared" ref="J38:J47" si="19">K38*H38</f>
        <v>1516.998</v>
      </c>
      <c r="K38" s="6">
        <f t="shared" si="16"/>
        <v>3.5279023255813953</v>
      </c>
      <c r="O38" s="12"/>
    </row>
    <row r="39" spans="2:21" ht="15.75" customHeight="1">
      <c r="B39" s="109"/>
      <c r="C39" s="48">
        <f t="shared" si="17"/>
        <v>2</v>
      </c>
      <c r="D39" s="126"/>
      <c r="E39" s="33" t="s">
        <v>33</v>
      </c>
      <c r="F39" s="6">
        <v>9.0000000000000011E-3</v>
      </c>
      <c r="G39" s="50">
        <f t="shared" si="18"/>
        <v>19</v>
      </c>
      <c r="H39" s="56">
        <f>O17</f>
        <v>45</v>
      </c>
      <c r="I39" s="61">
        <f t="shared" ref="I39:I44" si="20">F39*H39</f>
        <v>0.40500000000000003</v>
      </c>
      <c r="J39" s="7">
        <f t="shared" si="19"/>
        <v>15.39</v>
      </c>
      <c r="K39" s="6">
        <f t="shared" si="16"/>
        <v>0.34200000000000003</v>
      </c>
      <c r="O39" s="12"/>
    </row>
    <row r="40" spans="2:21" ht="15.75" customHeight="1">
      <c r="B40" s="109"/>
      <c r="C40" s="48">
        <f t="shared" si="17"/>
        <v>2</v>
      </c>
      <c r="D40" s="126"/>
      <c r="E40" s="33" t="s">
        <v>63</v>
      </c>
      <c r="F40" s="6">
        <v>1.2E-2</v>
      </c>
      <c r="G40" s="50">
        <f t="shared" si="18"/>
        <v>19</v>
      </c>
      <c r="H40" s="56">
        <f>O21</f>
        <v>99</v>
      </c>
      <c r="I40" s="61">
        <f t="shared" si="20"/>
        <v>1.1879999999999999</v>
      </c>
      <c r="J40" s="7">
        <f t="shared" si="19"/>
        <v>45.143999999999998</v>
      </c>
      <c r="K40" s="6">
        <f t="shared" si="16"/>
        <v>0.45600000000000002</v>
      </c>
      <c r="M40" s="72"/>
      <c r="N40" s="72"/>
      <c r="O40" s="73"/>
      <c r="P40" s="74"/>
    </row>
    <row r="41" spans="2:21" ht="15.75" customHeight="1">
      <c r="B41" s="109"/>
      <c r="C41" s="48">
        <f>C40</f>
        <v>2</v>
      </c>
      <c r="D41" s="126"/>
      <c r="E41" s="33" t="s">
        <v>18</v>
      </c>
      <c r="F41" s="6">
        <v>5.0000000000000001E-3</v>
      </c>
      <c r="G41" s="50">
        <f>G40</f>
        <v>19</v>
      </c>
      <c r="H41" s="56">
        <f>O22</f>
        <v>250</v>
      </c>
      <c r="I41" s="61">
        <f t="shared" si="20"/>
        <v>1.25</v>
      </c>
      <c r="J41" s="7">
        <f t="shared" si="19"/>
        <v>47.5</v>
      </c>
      <c r="K41" s="6">
        <f t="shared" si="16"/>
        <v>0.19</v>
      </c>
      <c r="M41" s="69"/>
      <c r="N41" s="69"/>
      <c r="O41" s="70"/>
      <c r="P41" s="71"/>
    </row>
    <row r="42" spans="2:21" ht="15.75" customHeight="1">
      <c r="B42" s="109"/>
      <c r="C42" s="48">
        <f t="shared" si="17"/>
        <v>2</v>
      </c>
      <c r="D42" s="126"/>
      <c r="E42" s="33" t="s">
        <v>6</v>
      </c>
      <c r="F42" s="6">
        <v>3.0000000000000001E-3</v>
      </c>
      <c r="G42" s="50">
        <f t="shared" si="18"/>
        <v>19</v>
      </c>
      <c r="H42" s="56">
        <f>O19</f>
        <v>108</v>
      </c>
      <c r="I42" s="61">
        <f t="shared" si="20"/>
        <v>0.32400000000000001</v>
      </c>
      <c r="J42" s="7">
        <f t="shared" si="19"/>
        <v>12.312000000000001</v>
      </c>
      <c r="K42" s="6">
        <f t="shared" si="16"/>
        <v>0.114</v>
      </c>
      <c r="M42" s="53"/>
      <c r="N42" s="53"/>
      <c r="O42" s="53"/>
      <c r="P42" s="53"/>
    </row>
    <row r="43" spans="2:21" ht="15.75" customHeight="1">
      <c r="B43" s="109"/>
      <c r="C43" s="48">
        <f t="shared" si="17"/>
        <v>2</v>
      </c>
      <c r="D43" s="113" t="s">
        <v>23</v>
      </c>
      <c r="E43" s="33" t="s">
        <v>19</v>
      </c>
      <c r="F43" s="6">
        <v>6.0999999999999999E-2</v>
      </c>
      <c r="G43" s="50">
        <f t="shared" si="18"/>
        <v>19</v>
      </c>
      <c r="H43" s="56">
        <f>O23</f>
        <v>68</v>
      </c>
      <c r="I43" s="61">
        <f t="shared" si="20"/>
        <v>4.1479999999999997</v>
      </c>
      <c r="J43" s="7">
        <f t="shared" si="19"/>
        <v>157.624</v>
      </c>
      <c r="K43" s="6">
        <f t="shared" si="16"/>
        <v>2.3180000000000001</v>
      </c>
      <c r="M43" s="26"/>
      <c r="N43" s="53"/>
      <c r="O43" s="53"/>
      <c r="P43" s="53"/>
    </row>
    <row r="44" spans="2:21" ht="15.75" customHeight="1">
      <c r="B44" s="109"/>
      <c r="C44" s="48">
        <f t="shared" si="17"/>
        <v>2</v>
      </c>
      <c r="D44" s="113"/>
      <c r="E44" s="33" t="s">
        <v>24</v>
      </c>
      <c r="F44" s="6">
        <v>6.0000000000000001E-3</v>
      </c>
      <c r="G44" s="50">
        <f t="shared" si="18"/>
        <v>19</v>
      </c>
      <c r="H44" s="56">
        <f>O11</f>
        <v>680</v>
      </c>
      <c r="I44" s="61">
        <f t="shared" si="20"/>
        <v>4.08</v>
      </c>
      <c r="J44" s="7">
        <f t="shared" si="19"/>
        <v>155.04</v>
      </c>
      <c r="K44" s="6">
        <f t="shared" si="16"/>
        <v>0.22800000000000001</v>
      </c>
      <c r="M44" s="60" t="s">
        <v>84</v>
      </c>
      <c r="N44" s="52"/>
      <c r="O44" s="123" t="s">
        <v>101</v>
      </c>
      <c r="P44" s="123"/>
      <c r="Q44" s="123"/>
    </row>
    <row r="45" spans="2:21" ht="15.75" customHeight="1">
      <c r="B45" s="109"/>
      <c r="C45" s="48">
        <f t="shared" si="17"/>
        <v>2</v>
      </c>
      <c r="D45" s="98" t="s">
        <v>34</v>
      </c>
      <c r="E45" s="32" t="s">
        <v>68</v>
      </c>
      <c r="F45" s="40">
        <v>0.02</v>
      </c>
      <c r="G45" s="50">
        <f t="shared" si="18"/>
        <v>19</v>
      </c>
      <c r="H45" s="55">
        <f>O16</f>
        <v>180</v>
      </c>
      <c r="I45" s="5">
        <f>H45*F45</f>
        <v>3.6</v>
      </c>
      <c r="J45" s="7">
        <f t="shared" si="19"/>
        <v>136.80000000000001</v>
      </c>
      <c r="K45" s="6">
        <f t="shared" si="16"/>
        <v>0.76</v>
      </c>
      <c r="M45" s="28"/>
      <c r="N45" s="30" t="s">
        <v>86</v>
      </c>
      <c r="O45" s="124" t="s">
        <v>87</v>
      </c>
      <c r="P45" s="124"/>
      <c r="Q45" s="124"/>
    </row>
    <row r="46" spans="2:21" s="15" customFormat="1" ht="15.75" customHeight="1">
      <c r="B46" s="109"/>
      <c r="C46" s="48">
        <f t="shared" si="17"/>
        <v>2</v>
      </c>
      <c r="D46" s="99"/>
      <c r="E46" s="32" t="s">
        <v>11</v>
      </c>
      <c r="F46" s="40">
        <v>0.02</v>
      </c>
      <c r="G46" s="50">
        <f t="shared" si="18"/>
        <v>19</v>
      </c>
      <c r="H46" s="55">
        <f>O12</f>
        <v>60</v>
      </c>
      <c r="I46" s="5">
        <f>H46*F46</f>
        <v>1.2</v>
      </c>
      <c r="J46" s="7">
        <f t="shared" si="19"/>
        <v>45.6</v>
      </c>
      <c r="K46" s="6">
        <f t="shared" si="16"/>
        <v>0.76</v>
      </c>
      <c r="L46" s="53"/>
      <c r="M46" s="53"/>
      <c r="N46" s="26"/>
      <c r="O46" s="53"/>
      <c r="P46" s="53"/>
      <c r="Q46" s="53"/>
      <c r="R46" s="12"/>
      <c r="S46" s="12"/>
      <c r="T46" s="12"/>
      <c r="U46" s="12"/>
    </row>
    <row r="47" spans="2:21" ht="15.75" customHeight="1">
      <c r="B47" s="109"/>
      <c r="C47" s="48">
        <f t="shared" si="17"/>
        <v>2</v>
      </c>
      <c r="D47" s="99"/>
      <c r="E47" s="32" t="s">
        <v>12</v>
      </c>
      <c r="F47" s="18">
        <v>2.0000000000000001E-4</v>
      </c>
      <c r="G47" s="50">
        <f t="shared" si="18"/>
        <v>19</v>
      </c>
      <c r="H47" s="55">
        <f>O13</f>
        <v>950</v>
      </c>
      <c r="I47" s="5">
        <f>H47*F47</f>
        <v>0.19</v>
      </c>
      <c r="J47" s="7">
        <f t="shared" si="19"/>
        <v>7.22</v>
      </c>
      <c r="K47" s="6">
        <f t="shared" si="16"/>
        <v>7.6E-3</v>
      </c>
      <c r="M47" s="53"/>
      <c r="N47" s="26"/>
      <c r="O47" s="53"/>
      <c r="P47" s="53"/>
      <c r="Q47" s="53"/>
    </row>
    <row r="48" spans="2:21" ht="15.75" customHeight="1">
      <c r="B48" s="109"/>
      <c r="C48" s="48">
        <f t="shared" si="17"/>
        <v>2</v>
      </c>
      <c r="D48" s="100"/>
      <c r="E48" s="32" t="s">
        <v>71</v>
      </c>
      <c r="F48" s="40">
        <v>0.2</v>
      </c>
      <c r="G48" s="50">
        <f t="shared" si="18"/>
        <v>19</v>
      </c>
      <c r="H48" s="55"/>
      <c r="I48" s="5"/>
      <c r="J48" s="7"/>
      <c r="K48" s="6">
        <f t="shared" si="16"/>
        <v>7.6000000000000005</v>
      </c>
      <c r="M48" s="53"/>
      <c r="N48" s="25"/>
      <c r="O48" s="26"/>
      <c r="P48" s="53"/>
      <c r="Q48" s="53"/>
    </row>
    <row r="49" spans="2:21" ht="15.75" customHeight="1">
      <c r="B49" s="109"/>
      <c r="C49" s="48">
        <f t="shared" si="17"/>
        <v>2</v>
      </c>
      <c r="D49" s="63" t="s">
        <v>33</v>
      </c>
      <c r="E49" s="33" t="s">
        <v>33</v>
      </c>
      <c r="F49" s="6">
        <v>0.08</v>
      </c>
      <c r="G49" s="50">
        <f t="shared" si="18"/>
        <v>19</v>
      </c>
      <c r="H49" s="56">
        <f>O17</f>
        <v>45</v>
      </c>
      <c r="I49" s="61">
        <f>F49*H49</f>
        <v>3.6</v>
      </c>
      <c r="J49" s="7">
        <f>K49*H49</f>
        <v>136.80000000000001</v>
      </c>
      <c r="K49" s="6">
        <f t="shared" si="16"/>
        <v>3.04</v>
      </c>
      <c r="M49" s="53"/>
      <c r="N49" s="53"/>
      <c r="O49" s="25"/>
      <c r="P49" s="53"/>
      <c r="Q49" s="53"/>
    </row>
    <row r="50" spans="2:21" ht="15.75" customHeight="1">
      <c r="B50" s="125"/>
      <c r="C50" s="48">
        <f t="shared" si="17"/>
        <v>2</v>
      </c>
      <c r="D50" s="9"/>
      <c r="E50" s="32"/>
      <c r="F50" s="8"/>
      <c r="G50" s="50"/>
      <c r="H50" s="56"/>
      <c r="I50" s="61"/>
      <c r="J50" s="7"/>
      <c r="K50" s="6"/>
      <c r="M50" s="53"/>
      <c r="N50" s="53"/>
      <c r="O50" s="53"/>
      <c r="P50" s="53"/>
      <c r="Q50" s="53"/>
    </row>
    <row r="51" spans="2:21" ht="15.75" customHeight="1">
      <c r="B51" s="89" t="s">
        <v>36</v>
      </c>
      <c r="C51" s="89"/>
      <c r="D51" s="89"/>
      <c r="E51" s="89"/>
      <c r="F51" s="41"/>
      <c r="G51" s="43"/>
      <c r="H51" s="43"/>
      <c r="I51" s="2">
        <f>SUM(I28:I50)</f>
        <v>70.999999999999986</v>
      </c>
      <c r="J51" s="2">
        <f>SUM(J28:J50)</f>
        <v>2698</v>
      </c>
      <c r="K51" s="41">
        <f>SUM(K28:K50)</f>
        <v>34.809502325581398</v>
      </c>
      <c r="Q51" s="53"/>
    </row>
    <row r="52" spans="2:21" ht="15.75" customHeight="1">
      <c r="B52" s="53"/>
      <c r="C52" s="53"/>
      <c r="D52" s="53"/>
      <c r="E52" s="53"/>
      <c r="F52" s="25"/>
      <c r="G52" s="53"/>
      <c r="H52" s="53"/>
      <c r="I52" s="53"/>
      <c r="J52" s="53"/>
      <c r="K52" s="53"/>
      <c r="M52" s="53"/>
      <c r="N52" s="53"/>
      <c r="O52" s="53"/>
      <c r="P52" s="53"/>
    </row>
    <row r="53" spans="2:21" s="53" customFormat="1" ht="15.75" customHeight="1">
      <c r="F53" s="25"/>
      <c r="M53" s="12"/>
      <c r="N53" s="12"/>
      <c r="O53" s="20"/>
      <c r="P53" s="12"/>
      <c r="R53" s="12"/>
      <c r="S53" s="12"/>
      <c r="T53" s="12"/>
      <c r="U53" s="12"/>
    </row>
    <row r="54" spans="2:21" ht="28.5" customHeight="1">
      <c r="B54" s="105" t="s">
        <v>42</v>
      </c>
      <c r="C54" s="106"/>
      <c r="D54" s="54" t="s">
        <v>48</v>
      </c>
      <c r="E54" s="54" t="s">
        <v>54</v>
      </c>
      <c r="F54" s="10" t="s">
        <v>44</v>
      </c>
      <c r="G54" s="54" t="s">
        <v>1</v>
      </c>
      <c r="H54" s="54" t="s">
        <v>41</v>
      </c>
      <c r="I54" s="54" t="s">
        <v>45</v>
      </c>
      <c r="J54" s="54" t="s">
        <v>46</v>
      </c>
      <c r="K54" s="11" t="s">
        <v>2</v>
      </c>
      <c r="M54" s="16"/>
    </row>
    <row r="55" spans="2:21" ht="15.75" customHeight="1">
      <c r="B55" s="95" t="s">
        <v>49</v>
      </c>
      <c r="C55" s="44">
        <v>2</v>
      </c>
      <c r="D55" s="110" t="s">
        <v>4</v>
      </c>
      <c r="E55" s="32" t="s">
        <v>5</v>
      </c>
      <c r="F55" s="40">
        <v>2.5999999999999999E-2</v>
      </c>
      <c r="G55" s="55">
        <f>G5</f>
        <v>19</v>
      </c>
      <c r="H55" s="55">
        <f>O6</f>
        <v>35</v>
      </c>
      <c r="I55" s="61">
        <f t="shared" ref="I55:I60" si="21">H55*F55</f>
        <v>0.90999999999999992</v>
      </c>
      <c r="J55" s="7">
        <f t="shared" ref="J55:J64" si="22">K55*H55</f>
        <v>34.58</v>
      </c>
      <c r="K55" s="8">
        <f>G55*F55*C55</f>
        <v>0.98799999999999999</v>
      </c>
      <c r="M55" s="16"/>
      <c r="R55" s="53"/>
      <c r="S55" s="53"/>
    </row>
    <row r="56" spans="2:21" ht="15.75" customHeight="1">
      <c r="B56" s="96"/>
      <c r="C56" s="51">
        <f>C55</f>
        <v>2</v>
      </c>
      <c r="D56" s="111"/>
      <c r="E56" s="32" t="s">
        <v>6</v>
      </c>
      <c r="F56" s="40">
        <v>6.0000000000000001E-3</v>
      </c>
      <c r="G56" s="49">
        <f>G55</f>
        <v>19</v>
      </c>
      <c r="H56" s="55">
        <f>O19</f>
        <v>108</v>
      </c>
      <c r="I56" s="61">
        <f t="shared" si="21"/>
        <v>0.64800000000000002</v>
      </c>
      <c r="J56" s="7">
        <f t="shared" si="22"/>
        <v>24.624000000000002</v>
      </c>
      <c r="K56" s="8">
        <f t="shared" ref="K56:K72" si="23">G56*F56*C56</f>
        <v>0.22800000000000001</v>
      </c>
      <c r="M56" s="16"/>
    </row>
    <row r="57" spans="2:21" ht="15.75" customHeight="1">
      <c r="B57" s="96"/>
      <c r="C57" s="51">
        <f t="shared" ref="C57:C72" si="24">C56</f>
        <v>2</v>
      </c>
      <c r="D57" s="111"/>
      <c r="E57" s="32" t="s">
        <v>7</v>
      </c>
      <c r="F57" s="40">
        <v>3.5000000000000003E-2</v>
      </c>
      <c r="G57" s="49">
        <f t="shared" ref="G57:G72" si="25">G56</f>
        <v>19</v>
      </c>
      <c r="H57" s="55">
        <f>O7</f>
        <v>35</v>
      </c>
      <c r="I57" s="61">
        <f t="shared" si="21"/>
        <v>1.2250000000000001</v>
      </c>
      <c r="J57" s="7">
        <f t="shared" si="22"/>
        <v>46.550000000000004</v>
      </c>
      <c r="K57" s="8">
        <f t="shared" si="23"/>
        <v>1.33</v>
      </c>
      <c r="M57" s="16"/>
      <c r="R57" s="53"/>
      <c r="S57" s="53"/>
      <c r="T57" s="53"/>
      <c r="U57" s="53"/>
    </row>
    <row r="58" spans="2:21" ht="15.75" customHeight="1">
      <c r="B58" s="96"/>
      <c r="C58" s="51">
        <f t="shared" si="24"/>
        <v>2</v>
      </c>
      <c r="D58" s="111"/>
      <c r="E58" s="32" t="s">
        <v>9</v>
      </c>
      <c r="F58" s="40">
        <v>2.5000000000000001E-2</v>
      </c>
      <c r="G58" s="49">
        <f t="shared" si="25"/>
        <v>19</v>
      </c>
      <c r="H58" s="55">
        <f>O24</f>
        <v>80</v>
      </c>
      <c r="I58" s="61">
        <f t="shared" si="21"/>
        <v>2</v>
      </c>
      <c r="J58" s="7">
        <f t="shared" si="22"/>
        <v>76</v>
      </c>
      <c r="K58" s="8">
        <f t="shared" si="23"/>
        <v>0.95000000000000007</v>
      </c>
      <c r="M58" s="16"/>
      <c r="R58" s="53"/>
      <c r="S58" s="53"/>
      <c r="T58" s="53"/>
      <c r="U58" s="53"/>
    </row>
    <row r="59" spans="2:21" ht="15.75" customHeight="1">
      <c r="B59" s="96"/>
      <c r="C59" s="51">
        <f t="shared" si="24"/>
        <v>2</v>
      </c>
      <c r="D59" s="111"/>
      <c r="E59" s="32" t="s">
        <v>8</v>
      </c>
      <c r="F59" s="40">
        <v>1.9E-2</v>
      </c>
      <c r="G59" s="49">
        <f t="shared" si="25"/>
        <v>19</v>
      </c>
      <c r="H59" s="55">
        <f>O8</f>
        <v>40</v>
      </c>
      <c r="I59" s="61">
        <f t="shared" si="21"/>
        <v>0.76</v>
      </c>
      <c r="J59" s="7">
        <f t="shared" si="22"/>
        <v>28.88</v>
      </c>
      <c r="K59" s="8">
        <f t="shared" si="23"/>
        <v>0.72199999999999998</v>
      </c>
      <c r="M59" s="16"/>
      <c r="R59" s="53"/>
      <c r="S59" s="53"/>
      <c r="T59" s="53"/>
      <c r="U59" s="53"/>
    </row>
    <row r="60" spans="2:21" ht="15.75" customHeight="1">
      <c r="B60" s="96"/>
      <c r="C60" s="51">
        <f t="shared" si="24"/>
        <v>2</v>
      </c>
      <c r="D60" s="112"/>
      <c r="E60" s="32" t="s">
        <v>10</v>
      </c>
      <c r="F60" s="40">
        <v>1.7999999999999999E-2</v>
      </c>
      <c r="G60" s="49">
        <f t="shared" si="25"/>
        <v>19</v>
      </c>
      <c r="H60" s="55">
        <f>O9</f>
        <v>40</v>
      </c>
      <c r="I60" s="61">
        <f t="shared" si="21"/>
        <v>0.72</v>
      </c>
      <c r="J60" s="7">
        <f t="shared" si="22"/>
        <v>27.36</v>
      </c>
      <c r="K60" s="8">
        <f t="shared" si="23"/>
        <v>0.68399999999999994</v>
      </c>
      <c r="R60" s="53"/>
      <c r="S60" s="53"/>
      <c r="T60" s="53"/>
      <c r="U60" s="53"/>
    </row>
    <row r="61" spans="2:21" ht="15.75" customHeight="1">
      <c r="B61" s="96"/>
      <c r="C61" s="51">
        <f t="shared" si="24"/>
        <v>2</v>
      </c>
      <c r="D61" s="110" t="s">
        <v>25</v>
      </c>
      <c r="E61" s="32" t="s">
        <v>73</v>
      </c>
      <c r="F61" s="6">
        <f>I61/H61</f>
        <v>9.5295348837209345E-2</v>
      </c>
      <c r="G61" s="49">
        <f t="shared" si="25"/>
        <v>19</v>
      </c>
      <c r="H61" s="59">
        <f>O14</f>
        <v>430</v>
      </c>
      <c r="I61" s="5">
        <f>71-I55-I56-I57-I58-I59-I60-I62-I63-I64-I65-I66-I67-I68-I69-I70-I71-I72</f>
        <v>40.977000000000018</v>
      </c>
      <c r="J61" s="7">
        <f t="shared" si="22"/>
        <v>1557.1260000000007</v>
      </c>
      <c r="K61" s="8">
        <f t="shared" si="23"/>
        <v>3.621223255813955</v>
      </c>
      <c r="R61" s="53"/>
      <c r="S61" s="53"/>
      <c r="T61" s="53"/>
      <c r="U61" s="53"/>
    </row>
    <row r="62" spans="2:21" ht="15.75" customHeight="1">
      <c r="B62" s="96"/>
      <c r="C62" s="51">
        <f t="shared" si="24"/>
        <v>2</v>
      </c>
      <c r="D62" s="111"/>
      <c r="E62" s="32" t="s">
        <v>52</v>
      </c>
      <c r="F62" s="6">
        <v>0.03</v>
      </c>
      <c r="G62" s="49">
        <f t="shared" si="25"/>
        <v>19</v>
      </c>
      <c r="H62" s="59">
        <f>O25</f>
        <v>130</v>
      </c>
      <c r="I62" s="5">
        <f>H62*F62</f>
        <v>3.9</v>
      </c>
      <c r="J62" s="7">
        <f t="shared" si="22"/>
        <v>148.19999999999999</v>
      </c>
      <c r="K62" s="8">
        <f t="shared" si="23"/>
        <v>1.1399999999999999</v>
      </c>
      <c r="R62" s="53"/>
      <c r="S62" s="53"/>
      <c r="T62" s="53"/>
      <c r="U62" s="53"/>
    </row>
    <row r="63" spans="2:21" ht="15.75" customHeight="1">
      <c r="B63" s="96"/>
      <c r="C63" s="51">
        <f t="shared" si="24"/>
        <v>2</v>
      </c>
      <c r="D63" s="111"/>
      <c r="E63" s="32" t="s">
        <v>28</v>
      </c>
      <c r="F63" s="6">
        <v>1.2E-2</v>
      </c>
      <c r="G63" s="49">
        <f t="shared" si="25"/>
        <v>19</v>
      </c>
      <c r="H63" s="59">
        <f>O10</f>
        <v>220</v>
      </c>
      <c r="I63" s="5">
        <f>H63*F63</f>
        <v>2.64</v>
      </c>
      <c r="J63" s="7">
        <f t="shared" si="22"/>
        <v>100.32000000000001</v>
      </c>
      <c r="K63" s="8">
        <f t="shared" si="23"/>
        <v>0.45600000000000002</v>
      </c>
      <c r="R63" s="53"/>
      <c r="S63" s="53"/>
      <c r="T63" s="53"/>
      <c r="U63" s="53"/>
    </row>
    <row r="64" spans="2:21" ht="15.75" customHeight="1">
      <c r="B64" s="96"/>
      <c r="C64" s="51">
        <f t="shared" si="24"/>
        <v>2</v>
      </c>
      <c r="D64" s="111"/>
      <c r="E64" s="32" t="s">
        <v>22</v>
      </c>
      <c r="F64" s="6">
        <v>2E-3</v>
      </c>
      <c r="G64" s="49">
        <f t="shared" si="25"/>
        <v>19</v>
      </c>
      <c r="H64" s="55">
        <f>O26</f>
        <v>200</v>
      </c>
      <c r="I64" s="5">
        <f>H64*F64</f>
        <v>0.4</v>
      </c>
      <c r="J64" s="7">
        <f t="shared" si="22"/>
        <v>15.2</v>
      </c>
      <c r="K64" s="8">
        <f t="shared" si="23"/>
        <v>7.5999999999999998E-2</v>
      </c>
      <c r="R64" s="53"/>
      <c r="S64" s="53"/>
      <c r="T64" s="53"/>
      <c r="U64" s="53"/>
    </row>
    <row r="65" spans="2:21" ht="15.75" customHeight="1">
      <c r="B65" s="96"/>
      <c r="C65" s="51">
        <f t="shared" si="24"/>
        <v>2</v>
      </c>
      <c r="D65" s="112"/>
      <c r="E65" s="32" t="s">
        <v>71</v>
      </c>
      <c r="F65" s="6">
        <v>0.2</v>
      </c>
      <c r="G65" s="49">
        <f t="shared" si="25"/>
        <v>19</v>
      </c>
      <c r="H65" s="55"/>
      <c r="I65" s="5"/>
      <c r="J65" s="7"/>
      <c r="K65" s="8">
        <f t="shared" si="23"/>
        <v>7.6000000000000005</v>
      </c>
      <c r="R65" s="53"/>
      <c r="S65" s="53"/>
      <c r="T65" s="53"/>
      <c r="U65" s="53"/>
    </row>
    <row r="66" spans="2:21" ht="15.75" customHeight="1">
      <c r="B66" s="96"/>
      <c r="C66" s="51">
        <f t="shared" si="24"/>
        <v>2</v>
      </c>
      <c r="D66" s="110" t="s">
        <v>74</v>
      </c>
      <c r="E66" s="32" t="s">
        <v>7</v>
      </c>
      <c r="F66" s="6">
        <v>0.2</v>
      </c>
      <c r="G66" s="49">
        <f t="shared" si="25"/>
        <v>19</v>
      </c>
      <c r="H66" s="55">
        <f>O7</f>
        <v>35</v>
      </c>
      <c r="I66" s="5">
        <f>H66*F66</f>
        <v>7</v>
      </c>
      <c r="J66" s="7">
        <f>K66*H66</f>
        <v>266</v>
      </c>
      <c r="K66" s="8">
        <f t="shared" si="23"/>
        <v>7.6000000000000005</v>
      </c>
      <c r="R66" s="53"/>
      <c r="S66" s="53"/>
      <c r="T66" s="53"/>
      <c r="U66" s="53"/>
    </row>
    <row r="67" spans="2:21" ht="15.75" customHeight="1">
      <c r="B67" s="96"/>
      <c r="C67" s="51">
        <f t="shared" si="24"/>
        <v>2</v>
      </c>
      <c r="D67" s="112"/>
      <c r="E67" s="32" t="s">
        <v>24</v>
      </c>
      <c r="F67" s="6">
        <v>5.0000000000000001E-3</v>
      </c>
      <c r="G67" s="49">
        <f t="shared" si="25"/>
        <v>19</v>
      </c>
      <c r="H67" s="55">
        <f>O11</f>
        <v>680</v>
      </c>
      <c r="I67" s="5">
        <f>H67*F67</f>
        <v>3.4</v>
      </c>
      <c r="J67" s="7">
        <f>K67*H67</f>
        <v>129.19999999999999</v>
      </c>
      <c r="K67" s="8">
        <f t="shared" si="23"/>
        <v>0.19</v>
      </c>
      <c r="R67" s="53"/>
      <c r="S67" s="53"/>
      <c r="T67" s="53"/>
      <c r="U67" s="53"/>
    </row>
    <row r="68" spans="2:21" ht="15.75" customHeight="1">
      <c r="B68" s="96"/>
      <c r="C68" s="51">
        <f t="shared" si="24"/>
        <v>2</v>
      </c>
      <c r="D68" s="98" t="s">
        <v>88</v>
      </c>
      <c r="E68" s="32" t="s">
        <v>13</v>
      </c>
      <c r="F68" s="6">
        <v>4.5999999999999999E-2</v>
      </c>
      <c r="G68" s="49">
        <f t="shared" si="25"/>
        <v>19</v>
      </c>
      <c r="H68" s="59">
        <f>O18</f>
        <v>65</v>
      </c>
      <c r="I68" s="5">
        <f>H68*F68</f>
        <v>2.9899999999999998</v>
      </c>
      <c r="J68" s="7">
        <f>K68*H68</f>
        <v>113.62</v>
      </c>
      <c r="K68" s="8">
        <f t="shared" si="23"/>
        <v>1.748</v>
      </c>
      <c r="R68" s="53"/>
      <c r="S68" s="53"/>
      <c r="T68" s="53"/>
      <c r="U68" s="53"/>
    </row>
    <row r="69" spans="2:21" ht="15.75" customHeight="1">
      <c r="B69" s="96"/>
      <c r="C69" s="51">
        <f t="shared" si="24"/>
        <v>2</v>
      </c>
      <c r="D69" s="99"/>
      <c r="E69" s="32" t="s">
        <v>11</v>
      </c>
      <c r="F69" s="6">
        <v>2.4E-2</v>
      </c>
      <c r="G69" s="49">
        <f t="shared" si="25"/>
        <v>19</v>
      </c>
      <c r="H69" s="55">
        <f>O12</f>
        <v>60</v>
      </c>
      <c r="I69" s="5">
        <f>H69*F69</f>
        <v>1.44</v>
      </c>
      <c r="J69" s="7">
        <f>K69*H69</f>
        <v>54.72</v>
      </c>
      <c r="K69" s="8">
        <f t="shared" si="23"/>
        <v>0.91200000000000003</v>
      </c>
      <c r="M69" s="53"/>
      <c r="N69" s="53"/>
      <c r="O69" s="53"/>
      <c r="P69" s="53"/>
      <c r="R69" s="53"/>
      <c r="S69" s="53"/>
      <c r="T69" s="53"/>
      <c r="U69" s="53"/>
    </row>
    <row r="70" spans="2:21" ht="15.75" customHeight="1">
      <c r="B70" s="96"/>
      <c r="C70" s="51">
        <f t="shared" si="24"/>
        <v>2</v>
      </c>
      <c r="D70" s="99"/>
      <c r="E70" s="32" t="s">
        <v>12</v>
      </c>
      <c r="F70" s="36">
        <v>2.0000000000000001E-4</v>
      </c>
      <c r="G70" s="49">
        <f t="shared" si="25"/>
        <v>19</v>
      </c>
      <c r="H70" s="55">
        <f>O13</f>
        <v>950</v>
      </c>
      <c r="I70" s="5">
        <f>H70*F70</f>
        <v>0.19</v>
      </c>
      <c r="J70" s="7">
        <f>K70*H70</f>
        <v>7.22</v>
      </c>
      <c r="K70" s="8">
        <f t="shared" si="23"/>
        <v>7.6E-3</v>
      </c>
      <c r="M70" s="53"/>
      <c r="N70" s="53"/>
      <c r="O70" s="53"/>
      <c r="P70" s="53"/>
      <c r="R70" s="53"/>
      <c r="S70" s="53"/>
      <c r="T70" s="53"/>
      <c r="U70" s="53"/>
    </row>
    <row r="71" spans="2:21" ht="15.75" customHeight="1">
      <c r="B71" s="96"/>
      <c r="C71" s="51">
        <f t="shared" si="24"/>
        <v>2</v>
      </c>
      <c r="D71" s="100"/>
      <c r="E71" s="32" t="s">
        <v>71</v>
      </c>
      <c r="F71" s="6">
        <v>0.17199999999999999</v>
      </c>
      <c r="G71" s="49">
        <f t="shared" si="25"/>
        <v>19</v>
      </c>
      <c r="H71" s="55"/>
      <c r="I71" s="5"/>
      <c r="J71" s="7"/>
      <c r="K71" s="8">
        <f t="shared" si="23"/>
        <v>6.5359999999999996</v>
      </c>
      <c r="M71" s="53"/>
      <c r="N71" s="53"/>
      <c r="O71" s="53"/>
      <c r="P71" s="53"/>
    </row>
    <row r="72" spans="2:21" ht="15.75" customHeight="1">
      <c r="B72" s="104"/>
      <c r="C72" s="51">
        <f t="shared" si="24"/>
        <v>2</v>
      </c>
      <c r="D72" s="3" t="s">
        <v>33</v>
      </c>
      <c r="E72" s="37" t="s">
        <v>33</v>
      </c>
      <c r="F72" s="6">
        <v>0.04</v>
      </c>
      <c r="G72" s="49">
        <f t="shared" si="25"/>
        <v>19</v>
      </c>
      <c r="H72" s="55">
        <f>O17</f>
        <v>45</v>
      </c>
      <c r="I72" s="5">
        <f>H72*F72</f>
        <v>1.8</v>
      </c>
      <c r="J72" s="7">
        <f>K72*H72</f>
        <v>68.400000000000006</v>
      </c>
      <c r="K72" s="8">
        <f t="shared" si="23"/>
        <v>1.52</v>
      </c>
      <c r="M72" s="53"/>
      <c r="N72" s="53"/>
      <c r="O72" s="53"/>
      <c r="P72" s="53"/>
    </row>
    <row r="73" spans="2:21" ht="15.75" customHeight="1">
      <c r="B73" s="89" t="s">
        <v>36</v>
      </c>
      <c r="C73" s="89"/>
      <c r="D73" s="89"/>
      <c r="E73" s="89"/>
      <c r="F73" s="41"/>
      <c r="G73" s="62"/>
      <c r="H73" s="62"/>
      <c r="I73" s="2">
        <f>SUM(I55:I72)</f>
        <v>71</v>
      </c>
      <c r="J73" s="2">
        <f>SUM(J55:J72)</f>
        <v>2698</v>
      </c>
      <c r="K73" s="41">
        <f>SUM(K55:K72)</f>
        <v>36.308823255813962</v>
      </c>
      <c r="M73" s="53"/>
      <c r="N73" s="53"/>
      <c r="O73" s="53"/>
      <c r="P73" s="53"/>
    </row>
    <row r="74" spans="2:21" ht="15.75" customHeight="1">
      <c r="B74" s="118" t="s">
        <v>50</v>
      </c>
      <c r="C74" s="42">
        <v>2</v>
      </c>
      <c r="D74" s="119" t="s">
        <v>89</v>
      </c>
      <c r="E74" s="33" t="s">
        <v>8</v>
      </c>
      <c r="F74" s="6">
        <v>9.4E-2</v>
      </c>
      <c r="G74" s="56">
        <f>G5</f>
        <v>19</v>
      </c>
      <c r="H74" s="59">
        <f>O8</f>
        <v>40</v>
      </c>
      <c r="I74" s="61">
        <f t="shared" ref="I74:I82" si="26">F74*H74</f>
        <v>3.76</v>
      </c>
      <c r="J74" s="7">
        <f t="shared" ref="J74:J82" si="27">K74*H74</f>
        <v>142.88</v>
      </c>
      <c r="K74" s="6">
        <f>G74*F74*C74</f>
        <v>3.5720000000000001</v>
      </c>
      <c r="M74" s="53"/>
      <c r="N74" s="53"/>
      <c r="O74" s="53"/>
      <c r="P74" s="53"/>
    </row>
    <row r="75" spans="2:21" ht="15.75" customHeight="1">
      <c r="B75" s="118"/>
      <c r="C75" s="48">
        <f>C74</f>
        <v>2</v>
      </c>
      <c r="D75" s="119"/>
      <c r="E75" s="33" t="s">
        <v>26</v>
      </c>
      <c r="F75" s="6">
        <v>2.9000000000000001E-2</v>
      </c>
      <c r="G75" s="50">
        <f>G74</f>
        <v>19</v>
      </c>
      <c r="H75" s="59">
        <f>O18</f>
        <v>65</v>
      </c>
      <c r="I75" s="61">
        <f t="shared" si="26"/>
        <v>1.885</v>
      </c>
      <c r="J75" s="7">
        <f t="shared" si="27"/>
        <v>71.63000000000001</v>
      </c>
      <c r="K75" s="6">
        <f t="shared" ref="K75:K89" si="28">G75*F75*C75</f>
        <v>1.1020000000000001</v>
      </c>
      <c r="M75" s="53"/>
      <c r="N75" s="53"/>
      <c r="O75" s="53"/>
      <c r="P75" s="53"/>
    </row>
    <row r="76" spans="2:21" ht="15.75" customHeight="1">
      <c r="B76" s="118"/>
      <c r="C76" s="48">
        <f t="shared" ref="C76:C90" si="29">C75</f>
        <v>2</v>
      </c>
      <c r="D76" s="119"/>
      <c r="E76" s="33" t="s">
        <v>14</v>
      </c>
      <c r="F76" s="6">
        <v>0.01</v>
      </c>
      <c r="G76" s="50">
        <f t="shared" ref="G76:G89" si="30">G75</f>
        <v>19</v>
      </c>
      <c r="H76" s="59">
        <f>O27</f>
        <v>180</v>
      </c>
      <c r="I76" s="61">
        <f t="shared" si="26"/>
        <v>1.8</v>
      </c>
      <c r="J76" s="7">
        <f t="shared" si="27"/>
        <v>68.400000000000006</v>
      </c>
      <c r="K76" s="6">
        <f t="shared" si="28"/>
        <v>0.38</v>
      </c>
      <c r="M76" s="16"/>
    </row>
    <row r="77" spans="2:21" ht="15.75" customHeight="1">
      <c r="B77" s="118"/>
      <c r="C77" s="48">
        <f t="shared" si="29"/>
        <v>2</v>
      </c>
      <c r="D77" s="119"/>
      <c r="E77" s="33" t="s">
        <v>11</v>
      </c>
      <c r="F77" s="6">
        <v>1E-3</v>
      </c>
      <c r="G77" s="50">
        <f t="shared" si="30"/>
        <v>19</v>
      </c>
      <c r="H77" s="56">
        <f>O12</f>
        <v>60</v>
      </c>
      <c r="I77" s="61">
        <f t="shared" si="26"/>
        <v>0.06</v>
      </c>
      <c r="J77" s="7">
        <f t="shared" si="27"/>
        <v>2.2799999999999998</v>
      </c>
      <c r="K77" s="6">
        <f t="shared" si="28"/>
        <v>3.7999999999999999E-2</v>
      </c>
      <c r="M77" s="16"/>
    </row>
    <row r="78" spans="2:21" ht="15.75" customHeight="1">
      <c r="B78" s="118"/>
      <c r="C78" s="48">
        <f t="shared" si="29"/>
        <v>2</v>
      </c>
      <c r="D78" s="120" t="s">
        <v>53</v>
      </c>
      <c r="E78" s="33" t="s">
        <v>7</v>
      </c>
      <c r="F78" s="6">
        <v>0.1</v>
      </c>
      <c r="G78" s="50">
        <f t="shared" si="30"/>
        <v>19</v>
      </c>
      <c r="H78" s="55">
        <f>O7</f>
        <v>35</v>
      </c>
      <c r="I78" s="61">
        <f t="shared" si="26"/>
        <v>3.5</v>
      </c>
      <c r="J78" s="7">
        <f t="shared" si="27"/>
        <v>133</v>
      </c>
      <c r="K78" s="6">
        <f t="shared" si="28"/>
        <v>3.8000000000000003</v>
      </c>
      <c r="M78" s="16"/>
    </row>
    <row r="79" spans="2:21" ht="15.75" customHeight="1">
      <c r="B79" s="118"/>
      <c r="C79" s="48">
        <f t="shared" si="29"/>
        <v>2</v>
      </c>
      <c r="D79" s="121"/>
      <c r="E79" s="33" t="s">
        <v>51</v>
      </c>
      <c r="F79" s="6">
        <v>0.01</v>
      </c>
      <c r="G79" s="50">
        <f t="shared" si="30"/>
        <v>19</v>
      </c>
      <c r="H79" s="56">
        <f>O32</f>
        <v>60</v>
      </c>
      <c r="I79" s="61">
        <f t="shared" si="26"/>
        <v>0.6</v>
      </c>
      <c r="J79" s="7">
        <f t="shared" si="27"/>
        <v>22.8</v>
      </c>
      <c r="K79" s="6">
        <f t="shared" si="28"/>
        <v>0.38</v>
      </c>
      <c r="M79" s="16"/>
    </row>
    <row r="80" spans="2:21" ht="15.75" customHeight="1">
      <c r="B80" s="118"/>
      <c r="C80" s="48">
        <f t="shared" si="29"/>
        <v>2</v>
      </c>
      <c r="D80" s="121"/>
      <c r="E80" s="33" t="s">
        <v>8</v>
      </c>
      <c r="F80" s="6">
        <v>1.2999999999999999E-2</v>
      </c>
      <c r="G80" s="50">
        <f t="shared" si="30"/>
        <v>19</v>
      </c>
      <c r="H80" s="56">
        <f>O8</f>
        <v>40</v>
      </c>
      <c r="I80" s="61">
        <f t="shared" si="26"/>
        <v>0.52</v>
      </c>
      <c r="J80" s="7">
        <f t="shared" si="27"/>
        <v>19.759999999999998</v>
      </c>
      <c r="K80" s="6">
        <f t="shared" si="28"/>
        <v>0.49399999999999999</v>
      </c>
      <c r="M80" s="16"/>
    </row>
    <row r="81" spans="2:52" ht="15.75" customHeight="1">
      <c r="B81" s="118"/>
      <c r="C81" s="48">
        <f t="shared" si="29"/>
        <v>2</v>
      </c>
      <c r="D81" s="121"/>
      <c r="E81" s="33" t="s">
        <v>10</v>
      </c>
      <c r="F81" s="6">
        <v>1.2E-2</v>
      </c>
      <c r="G81" s="50">
        <f t="shared" si="30"/>
        <v>19</v>
      </c>
      <c r="H81" s="56">
        <f>O9</f>
        <v>40</v>
      </c>
      <c r="I81" s="61">
        <f t="shared" si="26"/>
        <v>0.48</v>
      </c>
      <c r="J81" s="7">
        <f t="shared" si="27"/>
        <v>18.240000000000002</v>
      </c>
      <c r="K81" s="6">
        <f t="shared" si="28"/>
        <v>0.45600000000000002</v>
      </c>
      <c r="M81" s="16"/>
    </row>
    <row r="82" spans="2:52" ht="15.75" customHeight="1">
      <c r="B82" s="118"/>
      <c r="C82" s="48">
        <f t="shared" si="29"/>
        <v>2</v>
      </c>
      <c r="D82" s="121"/>
      <c r="E82" s="33" t="s">
        <v>6</v>
      </c>
      <c r="F82" s="6">
        <v>3.0000000000000001E-3</v>
      </c>
      <c r="G82" s="50">
        <f t="shared" si="30"/>
        <v>19</v>
      </c>
      <c r="H82" s="56">
        <f>O19</f>
        <v>108</v>
      </c>
      <c r="I82" s="61">
        <f t="shared" si="26"/>
        <v>0.32400000000000001</v>
      </c>
      <c r="J82" s="7">
        <f t="shared" si="27"/>
        <v>12.312000000000001</v>
      </c>
      <c r="K82" s="6">
        <f t="shared" si="28"/>
        <v>0.114</v>
      </c>
      <c r="M82" s="16"/>
    </row>
    <row r="83" spans="2:52" ht="15.75" customHeight="1">
      <c r="B83" s="118"/>
      <c r="C83" s="48">
        <f t="shared" si="29"/>
        <v>2</v>
      </c>
      <c r="D83" s="122"/>
      <c r="E83" s="33" t="s">
        <v>71</v>
      </c>
      <c r="F83" s="6">
        <v>0.188</v>
      </c>
      <c r="G83" s="50">
        <f t="shared" si="30"/>
        <v>19</v>
      </c>
      <c r="H83" s="56"/>
      <c r="I83" s="61"/>
      <c r="J83" s="7"/>
      <c r="K83" s="6">
        <f t="shared" si="28"/>
        <v>7.1440000000000001</v>
      </c>
      <c r="M83" s="16"/>
    </row>
    <row r="84" spans="2:52" ht="15.75" customHeight="1">
      <c r="B84" s="118"/>
      <c r="C84" s="48">
        <f t="shared" si="29"/>
        <v>2</v>
      </c>
      <c r="D84" s="101" t="s">
        <v>75</v>
      </c>
      <c r="E84" s="32" t="s">
        <v>55</v>
      </c>
      <c r="F84" s="6">
        <f>I84/H84</f>
        <v>0.15500526315789467</v>
      </c>
      <c r="G84" s="50">
        <f t="shared" si="30"/>
        <v>19</v>
      </c>
      <c r="H84" s="55">
        <f>O28</f>
        <v>190</v>
      </c>
      <c r="I84" s="61">
        <f>71-I74-I75-I76-I77-I78-I79-I80-I81-I82-I85-I86-I87-I88-I89-I90</f>
        <v>29.45099999999999</v>
      </c>
      <c r="J84" s="7">
        <f t="shared" ref="J84:J89" si="31">K84*H84</f>
        <v>1119.1379999999995</v>
      </c>
      <c r="K84" s="6">
        <f t="shared" si="28"/>
        <v>5.8901999999999974</v>
      </c>
      <c r="M84" s="16"/>
    </row>
    <row r="85" spans="2:52" ht="15.75" customHeight="1">
      <c r="B85" s="118"/>
      <c r="C85" s="48">
        <f t="shared" si="29"/>
        <v>2</v>
      </c>
      <c r="D85" s="103"/>
      <c r="E85" s="32" t="s">
        <v>10</v>
      </c>
      <c r="F85" s="6">
        <v>2.5000000000000001E-2</v>
      </c>
      <c r="G85" s="50">
        <f t="shared" si="30"/>
        <v>19</v>
      </c>
      <c r="H85" s="55">
        <f>O9</f>
        <v>40</v>
      </c>
      <c r="I85" s="61">
        <f t="shared" ref="I85:I89" si="32">F85*H85</f>
        <v>1</v>
      </c>
      <c r="J85" s="7">
        <f t="shared" si="31"/>
        <v>38</v>
      </c>
      <c r="K85" s="6">
        <f t="shared" si="28"/>
        <v>0.95000000000000007</v>
      </c>
      <c r="M85" s="16"/>
    </row>
    <row r="86" spans="2:52" ht="15.75" customHeight="1">
      <c r="B86" s="118"/>
      <c r="C86" s="48">
        <f t="shared" si="29"/>
        <v>2</v>
      </c>
      <c r="D86" s="113" t="s">
        <v>81</v>
      </c>
      <c r="E86" s="32" t="s">
        <v>78</v>
      </c>
      <c r="F86" s="40">
        <v>0.06</v>
      </c>
      <c r="G86" s="50">
        <f t="shared" si="30"/>
        <v>19</v>
      </c>
      <c r="H86" s="55">
        <f>O15</f>
        <v>79</v>
      </c>
      <c r="I86" s="61">
        <f t="shared" si="32"/>
        <v>4.74</v>
      </c>
      <c r="J86" s="61">
        <f t="shared" si="31"/>
        <v>180.11999999999998</v>
      </c>
      <c r="K86" s="6">
        <f t="shared" si="28"/>
        <v>2.2799999999999998</v>
      </c>
      <c r="M86" s="16"/>
    </row>
    <row r="87" spans="2:52" ht="15.75" customHeight="1">
      <c r="B87" s="118"/>
      <c r="C87" s="48">
        <f t="shared" si="29"/>
        <v>2</v>
      </c>
      <c r="D87" s="113"/>
      <c r="E87" s="33" t="s">
        <v>24</v>
      </c>
      <c r="F87" s="6">
        <v>6.0000000000000001E-3</v>
      </c>
      <c r="G87" s="50">
        <f t="shared" si="30"/>
        <v>19</v>
      </c>
      <c r="H87" s="56">
        <f>O11</f>
        <v>680</v>
      </c>
      <c r="I87" s="61">
        <f t="shared" si="32"/>
        <v>4.08</v>
      </c>
      <c r="J87" s="7">
        <f t="shared" si="31"/>
        <v>155.04</v>
      </c>
      <c r="K87" s="6">
        <f t="shared" si="28"/>
        <v>0.22800000000000001</v>
      </c>
      <c r="M87" s="16"/>
    </row>
    <row r="88" spans="2:52" ht="15.75" customHeight="1">
      <c r="B88" s="118"/>
      <c r="C88" s="48">
        <f t="shared" si="29"/>
        <v>2</v>
      </c>
      <c r="D88" s="64" t="s">
        <v>59</v>
      </c>
      <c r="E88" s="34" t="s">
        <v>59</v>
      </c>
      <c r="F88" s="40">
        <v>0.2</v>
      </c>
      <c r="G88" s="50">
        <f t="shared" si="30"/>
        <v>19</v>
      </c>
      <c r="H88" s="55">
        <f>O29</f>
        <v>85</v>
      </c>
      <c r="I88" s="61">
        <f t="shared" si="32"/>
        <v>17</v>
      </c>
      <c r="J88" s="7">
        <f t="shared" si="31"/>
        <v>646</v>
      </c>
      <c r="K88" s="6">
        <f t="shared" si="28"/>
        <v>7.6000000000000005</v>
      </c>
      <c r="M88" s="16"/>
      <c r="N88" s="53"/>
      <c r="O88" s="53"/>
      <c r="P88" s="53"/>
    </row>
    <row r="89" spans="2:52" ht="15.75" customHeight="1">
      <c r="B89" s="118"/>
      <c r="C89" s="48">
        <f t="shared" si="29"/>
        <v>2</v>
      </c>
      <c r="D89" s="63" t="s">
        <v>33</v>
      </c>
      <c r="E89" s="33" t="s">
        <v>33</v>
      </c>
      <c r="F89" s="6">
        <v>0.04</v>
      </c>
      <c r="G89" s="50">
        <f t="shared" si="30"/>
        <v>19</v>
      </c>
      <c r="H89" s="56">
        <f>O17</f>
        <v>45</v>
      </c>
      <c r="I89" s="61">
        <f t="shared" si="32"/>
        <v>1.8</v>
      </c>
      <c r="J89" s="7">
        <f t="shared" si="31"/>
        <v>68.400000000000006</v>
      </c>
      <c r="K89" s="6">
        <f t="shared" si="28"/>
        <v>1.52</v>
      </c>
      <c r="M89" s="16"/>
      <c r="N89" s="53"/>
      <c r="O89" s="53"/>
      <c r="P89" s="53"/>
    </row>
    <row r="90" spans="2:52" ht="15.75" customHeight="1">
      <c r="B90" s="118"/>
      <c r="C90" s="48">
        <f t="shared" si="29"/>
        <v>2</v>
      </c>
      <c r="D90" s="9"/>
      <c r="E90" s="32"/>
      <c r="F90" s="8"/>
      <c r="G90" s="50"/>
      <c r="H90" s="56"/>
      <c r="I90" s="61"/>
      <c r="J90" s="7"/>
      <c r="K90" s="6"/>
      <c r="M90" s="53"/>
      <c r="N90" s="53"/>
      <c r="O90" s="53"/>
      <c r="P90" s="53"/>
      <c r="Q90" s="53"/>
    </row>
    <row r="91" spans="2:52" ht="15.75" customHeight="1">
      <c r="B91" s="89" t="s">
        <v>36</v>
      </c>
      <c r="C91" s="89"/>
      <c r="D91" s="89"/>
      <c r="E91" s="89"/>
      <c r="F91" s="41"/>
      <c r="G91" s="62"/>
      <c r="H91" s="62"/>
      <c r="I91" s="2">
        <f>SUM(I74:I90)</f>
        <v>70.999999999999986</v>
      </c>
      <c r="J91" s="2">
        <f>SUM(J74:J90)</f>
        <v>2697.9999999999995</v>
      </c>
      <c r="K91" s="41">
        <f>SUM(K74:K90)</f>
        <v>35.948200000000007</v>
      </c>
      <c r="M91" s="53"/>
      <c r="N91" s="53"/>
      <c r="O91" s="53"/>
      <c r="P91" s="53"/>
    </row>
    <row r="92" spans="2:52" ht="15.75" customHeight="1">
      <c r="B92" s="53"/>
      <c r="C92" s="53"/>
      <c r="D92" s="53"/>
      <c r="E92" s="53"/>
      <c r="F92" s="25"/>
      <c r="G92" s="53"/>
      <c r="H92" s="53"/>
      <c r="I92" s="53"/>
      <c r="J92" s="53"/>
      <c r="K92" s="53"/>
      <c r="M92" s="53"/>
      <c r="N92" s="53"/>
      <c r="O92" s="53"/>
      <c r="P92" s="53"/>
      <c r="Q92" s="53"/>
      <c r="V92" s="53"/>
      <c r="W92" s="53"/>
      <c r="X92" s="53"/>
      <c r="Y92" s="53"/>
      <c r="Z92" s="53"/>
      <c r="AA92" s="53"/>
      <c r="AB92" s="53"/>
      <c r="AC92" s="53"/>
      <c r="AD92" s="53"/>
      <c r="AE92" s="53"/>
      <c r="AF92" s="53"/>
      <c r="AG92" s="53"/>
      <c r="AH92" s="53"/>
      <c r="AI92" s="53"/>
      <c r="AJ92" s="53"/>
      <c r="AK92" s="53"/>
      <c r="AL92" s="53"/>
      <c r="AM92" s="53"/>
      <c r="AN92" s="53"/>
      <c r="AO92" s="53"/>
      <c r="AP92" s="53"/>
      <c r="AQ92" s="53"/>
      <c r="AR92" s="53"/>
      <c r="AS92" s="53"/>
      <c r="AT92" s="53"/>
      <c r="AU92" s="53"/>
      <c r="AV92" s="53"/>
      <c r="AW92" s="53"/>
      <c r="AX92" s="53"/>
      <c r="AY92" s="53"/>
      <c r="AZ92" s="53"/>
    </row>
    <row r="93" spans="2:52" s="53" customFormat="1" ht="15.75" customHeight="1">
      <c r="F93" s="25"/>
      <c r="R93" s="12"/>
      <c r="S93" s="12"/>
      <c r="T93" s="12"/>
      <c r="U93" s="12"/>
    </row>
    <row r="94" spans="2:52" s="53" customFormat="1" ht="15.75" customHeight="1">
      <c r="F94" s="25"/>
      <c r="R94" s="12"/>
      <c r="S94" s="12"/>
      <c r="T94" s="12"/>
      <c r="U94" s="12"/>
    </row>
    <row r="95" spans="2:52" s="53" customFormat="1" ht="15.75" customHeight="1">
      <c r="F95" s="25"/>
      <c r="R95" s="12"/>
      <c r="S95" s="12"/>
      <c r="T95" s="12"/>
      <c r="U95" s="12"/>
    </row>
    <row r="96" spans="2:52" s="53" customFormat="1" ht="15.75" customHeight="1">
      <c r="F96" s="25"/>
      <c r="R96" s="12"/>
      <c r="S96" s="12"/>
      <c r="T96" s="12"/>
      <c r="U96" s="12"/>
    </row>
    <row r="97" spans="2:52" s="53" customFormat="1" ht="15.75" customHeight="1">
      <c r="F97" s="25"/>
      <c r="R97" s="12"/>
      <c r="S97" s="12"/>
      <c r="T97" s="12"/>
      <c r="U97" s="12"/>
    </row>
    <row r="98" spans="2:52" s="53" customFormat="1" ht="15.75" customHeight="1">
      <c r="F98" s="25"/>
      <c r="R98" s="12"/>
      <c r="S98" s="12"/>
      <c r="T98" s="12"/>
      <c r="U98" s="12"/>
    </row>
    <row r="99" spans="2:52" s="53" customFormat="1" ht="15.75" customHeight="1">
      <c r="F99" s="25"/>
      <c r="R99" s="12"/>
      <c r="S99" s="12"/>
      <c r="T99" s="12"/>
      <c r="U99" s="12"/>
    </row>
    <row r="100" spans="2:52" s="53" customFormat="1" ht="15.75" customHeight="1">
      <c r="F100" s="25"/>
      <c r="R100" s="12"/>
      <c r="S100" s="12"/>
      <c r="T100" s="12"/>
      <c r="U100" s="12"/>
    </row>
    <row r="101" spans="2:52" s="53" customFormat="1" ht="15.75" customHeight="1">
      <c r="F101" s="25"/>
      <c r="R101" s="12"/>
      <c r="S101" s="12"/>
      <c r="T101" s="12"/>
      <c r="U101" s="12"/>
    </row>
    <row r="102" spans="2:52" s="53" customFormat="1" ht="15.75" customHeight="1">
      <c r="F102" s="25"/>
      <c r="R102" s="12"/>
      <c r="S102" s="12"/>
      <c r="T102" s="12"/>
      <c r="U102" s="12"/>
    </row>
    <row r="103" spans="2:52" s="53" customFormat="1" ht="15.75" customHeight="1">
      <c r="F103" s="25"/>
      <c r="R103" s="12"/>
      <c r="S103" s="12"/>
      <c r="T103" s="12"/>
      <c r="U103" s="12"/>
    </row>
    <row r="104" spans="2:52" s="53" customFormat="1" ht="27.75" customHeight="1">
      <c r="B104" s="105" t="s">
        <v>42</v>
      </c>
      <c r="C104" s="106"/>
      <c r="D104" s="54" t="s">
        <v>48</v>
      </c>
      <c r="E104" s="54" t="s">
        <v>54</v>
      </c>
      <c r="F104" s="10" t="s">
        <v>44</v>
      </c>
      <c r="G104" s="54" t="s">
        <v>1</v>
      </c>
      <c r="H104" s="54" t="s">
        <v>41</v>
      </c>
      <c r="I104" s="54" t="s">
        <v>45</v>
      </c>
      <c r="J104" s="54" t="s">
        <v>46</v>
      </c>
      <c r="K104" s="10" t="s">
        <v>2</v>
      </c>
      <c r="M104" s="12"/>
      <c r="N104" s="12"/>
      <c r="O104" s="20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  <c r="AA104" s="12"/>
      <c r="AB104" s="12"/>
      <c r="AC104" s="12"/>
      <c r="AD104" s="12"/>
      <c r="AE104" s="12"/>
      <c r="AF104" s="12"/>
      <c r="AG104" s="12"/>
      <c r="AH104" s="12"/>
      <c r="AI104" s="12"/>
      <c r="AJ104" s="12"/>
      <c r="AK104" s="12"/>
      <c r="AL104" s="12"/>
      <c r="AM104" s="12"/>
      <c r="AN104" s="12"/>
      <c r="AO104" s="12"/>
      <c r="AP104" s="12"/>
      <c r="AQ104" s="12"/>
      <c r="AR104" s="12"/>
      <c r="AS104" s="12"/>
      <c r="AT104" s="12"/>
      <c r="AU104" s="12"/>
      <c r="AV104" s="12"/>
      <c r="AW104" s="12"/>
      <c r="AX104" s="12"/>
      <c r="AY104" s="12"/>
      <c r="AZ104" s="12"/>
    </row>
    <row r="105" spans="2:52" ht="14.45" customHeight="1">
      <c r="B105" s="107" t="s">
        <v>56</v>
      </c>
      <c r="C105" s="44">
        <v>2</v>
      </c>
      <c r="D105" s="97" t="s">
        <v>92</v>
      </c>
      <c r="E105" s="32" t="s">
        <v>3</v>
      </c>
      <c r="F105" s="6">
        <v>0.06</v>
      </c>
      <c r="G105" s="55">
        <f>G5</f>
        <v>19</v>
      </c>
      <c r="H105" s="55">
        <f>O5</f>
        <v>15</v>
      </c>
      <c r="I105" s="5">
        <f>H105*F105</f>
        <v>0.89999999999999991</v>
      </c>
      <c r="J105" s="7">
        <f>K105*H105</f>
        <v>34.199999999999996</v>
      </c>
      <c r="K105" s="8">
        <f>G105*F105*C105</f>
        <v>2.2799999999999998</v>
      </c>
    </row>
    <row r="106" spans="2:52">
      <c r="B106" s="107"/>
      <c r="C106" s="44">
        <f>C105</f>
        <v>2</v>
      </c>
      <c r="D106" s="97"/>
      <c r="E106" s="32" t="s">
        <v>8</v>
      </c>
      <c r="F106" s="6">
        <v>8.0000000000000002E-3</v>
      </c>
      <c r="G106" s="55">
        <f>G6</f>
        <v>19</v>
      </c>
      <c r="H106" s="55">
        <f>O8</f>
        <v>40</v>
      </c>
      <c r="I106" s="5">
        <f t="shared" ref="I106:I107" si="33">H106*F106</f>
        <v>0.32</v>
      </c>
      <c r="J106" s="7">
        <f t="shared" ref="J106:J107" si="34">K106*H106</f>
        <v>12.16</v>
      </c>
      <c r="K106" s="8">
        <f t="shared" ref="K106:K107" si="35">G106*F106*C106</f>
        <v>0.30399999999999999</v>
      </c>
    </row>
    <row r="107" spans="2:52">
      <c r="B107" s="107"/>
      <c r="C107" s="44">
        <f t="shared" ref="C107:C124" si="36">C106</f>
        <v>2</v>
      </c>
      <c r="D107" s="97"/>
      <c r="E107" s="33" t="s">
        <v>12</v>
      </c>
      <c r="F107" s="36">
        <v>2.0000000000000001E-4</v>
      </c>
      <c r="G107" s="55">
        <f>G7</f>
        <v>19</v>
      </c>
      <c r="H107" s="55">
        <f>O13</f>
        <v>950</v>
      </c>
      <c r="I107" s="5">
        <f t="shared" si="33"/>
        <v>0.19</v>
      </c>
      <c r="J107" s="7">
        <f t="shared" si="34"/>
        <v>7.22</v>
      </c>
      <c r="K107" s="8">
        <f t="shared" si="35"/>
        <v>7.6E-3</v>
      </c>
    </row>
    <row r="108" spans="2:52" ht="15.75" customHeight="1">
      <c r="B108" s="107"/>
      <c r="C108" s="44">
        <f t="shared" si="36"/>
        <v>2</v>
      </c>
      <c r="D108" s="97"/>
      <c r="E108" s="32" t="s">
        <v>11</v>
      </c>
      <c r="F108" s="6">
        <v>3.0000000000000001E-3</v>
      </c>
      <c r="G108" s="49">
        <f>G105</f>
        <v>19</v>
      </c>
      <c r="H108" s="55">
        <f>O12</f>
        <v>60</v>
      </c>
      <c r="I108" s="5">
        <f>H108*F108</f>
        <v>0.18</v>
      </c>
      <c r="J108" s="7">
        <f>K108*H108</f>
        <v>6.84</v>
      </c>
      <c r="K108" s="8">
        <f>G108*F108*C108</f>
        <v>0.114</v>
      </c>
    </row>
    <row r="109" spans="2:52" ht="15.75" customHeight="1">
      <c r="B109" s="107"/>
      <c r="C109" s="44">
        <f t="shared" si="36"/>
        <v>2</v>
      </c>
      <c r="D109" s="97"/>
      <c r="E109" s="33" t="s">
        <v>6</v>
      </c>
      <c r="F109" s="6">
        <v>3.0000000000000001E-3</v>
      </c>
      <c r="G109" s="49">
        <f t="shared" ref="G109:G124" si="37">G108</f>
        <v>19</v>
      </c>
      <c r="H109" s="55">
        <f>O19</f>
        <v>108</v>
      </c>
      <c r="I109" s="5">
        <f>H109*F109</f>
        <v>0.32400000000000001</v>
      </c>
      <c r="J109" s="7">
        <f t="shared" ref="J109:J116" si="38">K109*H109</f>
        <v>12.312000000000001</v>
      </c>
      <c r="K109" s="8">
        <f>G109*F109*C109</f>
        <v>0.114</v>
      </c>
    </row>
    <row r="110" spans="2:52" ht="15.75" customHeight="1">
      <c r="B110" s="107"/>
      <c r="C110" s="44">
        <f t="shared" si="36"/>
        <v>2</v>
      </c>
      <c r="D110" s="98" t="s">
        <v>27</v>
      </c>
      <c r="E110" s="32" t="s">
        <v>73</v>
      </c>
      <c r="F110" s="6">
        <f>I110/H110</f>
        <v>0.12133255813953492</v>
      </c>
      <c r="G110" s="49">
        <f t="shared" si="37"/>
        <v>19</v>
      </c>
      <c r="H110" s="55">
        <f>O14</f>
        <v>430</v>
      </c>
      <c r="I110" s="5">
        <f>71-I111-I112-I113-I114-I115-I116-I118-I119-I120-I121-I122-I124-I109-I108-I107-I106-I105</f>
        <v>52.173000000000016</v>
      </c>
      <c r="J110" s="7">
        <f t="shared" si="38"/>
        <v>1982.5740000000008</v>
      </c>
      <c r="K110" s="8">
        <f>G110*F110*C110</f>
        <v>4.6106372093023271</v>
      </c>
    </row>
    <row r="111" spans="2:52" ht="15.75" customHeight="1">
      <c r="B111" s="107"/>
      <c r="C111" s="44">
        <f t="shared" si="36"/>
        <v>2</v>
      </c>
      <c r="D111" s="99"/>
      <c r="E111" s="32" t="s">
        <v>7</v>
      </c>
      <c r="F111" s="6">
        <v>0.107</v>
      </c>
      <c r="G111" s="49">
        <f t="shared" si="37"/>
        <v>19</v>
      </c>
      <c r="H111" s="55">
        <f>O7</f>
        <v>35</v>
      </c>
      <c r="I111" s="5">
        <f t="shared" ref="I111:I116" si="39">H111*F111</f>
        <v>3.7450000000000001</v>
      </c>
      <c r="J111" s="7">
        <f t="shared" si="38"/>
        <v>142.31</v>
      </c>
      <c r="K111" s="8">
        <f>G111*F111*C111</f>
        <v>4.0659999999999998</v>
      </c>
    </row>
    <row r="112" spans="2:52" ht="15.75" customHeight="1">
      <c r="B112" s="107"/>
      <c r="C112" s="44">
        <f t="shared" si="36"/>
        <v>2</v>
      </c>
      <c r="D112" s="99"/>
      <c r="E112" s="32" t="s">
        <v>78</v>
      </c>
      <c r="F112" s="6">
        <v>6.0000000000000001E-3</v>
      </c>
      <c r="G112" s="49">
        <f t="shared" si="37"/>
        <v>19</v>
      </c>
      <c r="H112" s="55">
        <f>O15</f>
        <v>79</v>
      </c>
      <c r="I112" s="5">
        <f t="shared" si="39"/>
        <v>0.47400000000000003</v>
      </c>
      <c r="J112" s="7">
        <f t="shared" si="38"/>
        <v>18.012</v>
      </c>
      <c r="K112" s="8">
        <f>G112*F112*C112</f>
        <v>0.22800000000000001</v>
      </c>
    </row>
    <row r="113" spans="2:21" ht="15.75" customHeight="1">
      <c r="B113" s="107"/>
      <c r="C113" s="44">
        <f t="shared" si="36"/>
        <v>2</v>
      </c>
      <c r="D113" s="99"/>
      <c r="E113" s="32" t="s">
        <v>8</v>
      </c>
      <c r="F113" s="6">
        <v>1.3000000000000001E-2</v>
      </c>
      <c r="G113" s="49">
        <f>G112</f>
        <v>19</v>
      </c>
      <c r="H113" s="55">
        <f>O8</f>
        <v>40</v>
      </c>
      <c r="I113" s="5">
        <f t="shared" si="39"/>
        <v>0.52</v>
      </c>
      <c r="J113" s="7">
        <f t="shared" si="38"/>
        <v>19.760000000000002</v>
      </c>
      <c r="K113" s="8">
        <f t="shared" ref="K113:K124" si="40">G113*F113*C113</f>
        <v>0.49400000000000005</v>
      </c>
      <c r="R113" s="15"/>
      <c r="S113" s="15"/>
      <c r="T113" s="15"/>
      <c r="U113" s="15"/>
    </row>
    <row r="114" spans="2:21" ht="15.75" customHeight="1">
      <c r="B114" s="107"/>
      <c r="C114" s="44">
        <f t="shared" si="36"/>
        <v>2</v>
      </c>
      <c r="D114" s="99"/>
      <c r="E114" s="33" t="s">
        <v>10</v>
      </c>
      <c r="F114" s="6">
        <v>1.2E-2</v>
      </c>
      <c r="G114" s="49">
        <f t="shared" si="37"/>
        <v>19</v>
      </c>
      <c r="H114" s="55">
        <f>O9</f>
        <v>40</v>
      </c>
      <c r="I114" s="5">
        <f t="shared" si="39"/>
        <v>0.48</v>
      </c>
      <c r="J114" s="7">
        <f t="shared" si="38"/>
        <v>18.240000000000002</v>
      </c>
      <c r="K114" s="8">
        <f t="shared" si="40"/>
        <v>0.45600000000000002</v>
      </c>
    </row>
    <row r="115" spans="2:21" ht="15.75" customHeight="1">
      <c r="B115" s="107"/>
      <c r="C115" s="44">
        <f t="shared" si="36"/>
        <v>2</v>
      </c>
      <c r="D115" s="99"/>
      <c r="E115" s="33" t="s">
        <v>6</v>
      </c>
      <c r="F115" s="6">
        <v>3.0000000000000001E-3</v>
      </c>
      <c r="G115" s="49">
        <f t="shared" si="37"/>
        <v>19</v>
      </c>
      <c r="H115" s="55">
        <f>O19</f>
        <v>108</v>
      </c>
      <c r="I115" s="5">
        <f t="shared" si="39"/>
        <v>0.32400000000000001</v>
      </c>
      <c r="J115" s="7">
        <f t="shared" si="38"/>
        <v>12.312000000000001</v>
      </c>
      <c r="K115" s="8">
        <f t="shared" si="40"/>
        <v>0.114</v>
      </c>
    </row>
    <row r="116" spans="2:21" ht="15.75" customHeight="1">
      <c r="B116" s="107"/>
      <c r="C116" s="44">
        <f t="shared" si="36"/>
        <v>2</v>
      </c>
      <c r="D116" s="99"/>
      <c r="E116" s="33" t="s">
        <v>28</v>
      </c>
      <c r="F116" s="6">
        <v>6.0000000000000001E-3</v>
      </c>
      <c r="G116" s="49">
        <f t="shared" si="37"/>
        <v>19</v>
      </c>
      <c r="H116" s="55">
        <f>O10</f>
        <v>220</v>
      </c>
      <c r="I116" s="5">
        <f t="shared" si="39"/>
        <v>1.32</v>
      </c>
      <c r="J116" s="7">
        <f t="shared" si="38"/>
        <v>50.160000000000004</v>
      </c>
      <c r="K116" s="8">
        <f t="shared" si="40"/>
        <v>0.22800000000000001</v>
      </c>
    </row>
    <row r="117" spans="2:21" ht="15.75" customHeight="1">
      <c r="B117" s="107"/>
      <c r="C117" s="44">
        <f t="shared" si="36"/>
        <v>2</v>
      </c>
      <c r="D117" s="100"/>
      <c r="E117" s="33" t="s">
        <v>71</v>
      </c>
      <c r="F117" s="6">
        <v>0.188</v>
      </c>
      <c r="G117" s="49">
        <f t="shared" si="37"/>
        <v>19</v>
      </c>
      <c r="H117" s="55"/>
      <c r="I117" s="5"/>
      <c r="J117" s="7"/>
      <c r="K117" s="8">
        <f t="shared" si="40"/>
        <v>7.1440000000000001</v>
      </c>
    </row>
    <row r="118" spans="2:21" ht="15.75" customHeight="1">
      <c r="B118" s="107"/>
      <c r="C118" s="44">
        <f t="shared" si="36"/>
        <v>2</v>
      </c>
      <c r="D118" s="114" t="s">
        <v>37</v>
      </c>
      <c r="E118" s="32" t="s">
        <v>38</v>
      </c>
      <c r="F118" s="6">
        <v>5.0999999999999997E-2</v>
      </c>
      <c r="G118" s="49">
        <f t="shared" si="37"/>
        <v>19</v>
      </c>
      <c r="H118" s="55">
        <f>O32</f>
        <v>60</v>
      </c>
      <c r="I118" s="5">
        <f t="shared" ref="I118:I122" si="41">H118*F118</f>
        <v>3.0599999999999996</v>
      </c>
      <c r="J118" s="7">
        <f t="shared" ref="J118:J122" si="42">K118*H118</f>
        <v>116.28</v>
      </c>
      <c r="K118" s="8">
        <f t="shared" si="40"/>
        <v>1.9379999999999999</v>
      </c>
      <c r="R118" s="53"/>
      <c r="S118" s="53"/>
      <c r="T118" s="53"/>
      <c r="U118" s="53"/>
    </row>
    <row r="119" spans="2:21" ht="15.75" customHeight="1">
      <c r="B119" s="107"/>
      <c r="C119" s="44">
        <f t="shared" si="36"/>
        <v>2</v>
      </c>
      <c r="D119" s="114"/>
      <c r="E119" s="32" t="s">
        <v>24</v>
      </c>
      <c r="F119" s="6">
        <v>5.0000000000000001E-3</v>
      </c>
      <c r="G119" s="49">
        <f t="shared" si="37"/>
        <v>19</v>
      </c>
      <c r="H119" s="55">
        <f>O11</f>
        <v>680</v>
      </c>
      <c r="I119" s="5">
        <f t="shared" si="41"/>
        <v>3.4</v>
      </c>
      <c r="J119" s="7">
        <f t="shared" si="42"/>
        <v>129.19999999999999</v>
      </c>
      <c r="K119" s="8">
        <f t="shared" si="40"/>
        <v>0.19</v>
      </c>
      <c r="R119" s="53"/>
      <c r="S119" s="53"/>
      <c r="T119" s="53"/>
      <c r="U119" s="53"/>
    </row>
    <row r="120" spans="2:21" ht="15.75" customHeight="1">
      <c r="B120" s="107"/>
      <c r="C120" s="44">
        <f t="shared" si="36"/>
        <v>2</v>
      </c>
      <c r="D120" s="115" t="s">
        <v>95</v>
      </c>
      <c r="E120" s="32" t="s">
        <v>95</v>
      </c>
      <c r="F120" s="36">
        <v>2.0000000000000001E-4</v>
      </c>
      <c r="G120" s="49">
        <f t="shared" si="37"/>
        <v>19</v>
      </c>
      <c r="H120" s="55">
        <f>O35</f>
        <v>800</v>
      </c>
      <c r="I120" s="5">
        <f>H120*F120</f>
        <v>0.16</v>
      </c>
      <c r="J120" s="7">
        <f t="shared" si="42"/>
        <v>6.08</v>
      </c>
      <c r="K120" s="8">
        <f t="shared" si="40"/>
        <v>7.6E-3</v>
      </c>
    </row>
    <row r="121" spans="2:21" ht="15.75" customHeight="1">
      <c r="B121" s="107"/>
      <c r="C121" s="44">
        <f t="shared" si="36"/>
        <v>2</v>
      </c>
      <c r="D121" s="116"/>
      <c r="E121" s="32" t="s">
        <v>11</v>
      </c>
      <c r="F121" s="6">
        <v>2.4E-2</v>
      </c>
      <c r="G121" s="49">
        <f t="shared" si="37"/>
        <v>19</v>
      </c>
      <c r="H121" s="55">
        <f>O12</f>
        <v>60</v>
      </c>
      <c r="I121" s="5">
        <f t="shared" si="41"/>
        <v>1.44</v>
      </c>
      <c r="J121" s="7">
        <f t="shared" si="42"/>
        <v>54.72</v>
      </c>
      <c r="K121" s="8">
        <f t="shared" si="40"/>
        <v>0.91200000000000003</v>
      </c>
    </row>
    <row r="122" spans="2:21" ht="15.75" customHeight="1">
      <c r="B122" s="107"/>
      <c r="C122" s="44">
        <f t="shared" si="36"/>
        <v>2</v>
      </c>
      <c r="D122" s="116"/>
      <c r="E122" s="32" t="s">
        <v>12</v>
      </c>
      <c r="F122" s="36">
        <v>2.0000000000000001E-4</v>
      </c>
      <c r="G122" s="49">
        <f t="shared" si="37"/>
        <v>19</v>
      </c>
      <c r="H122" s="55">
        <f>O13</f>
        <v>950</v>
      </c>
      <c r="I122" s="5">
        <f t="shared" si="41"/>
        <v>0.19</v>
      </c>
      <c r="J122" s="7">
        <f t="shared" si="42"/>
        <v>7.22</v>
      </c>
      <c r="K122" s="8">
        <f t="shared" si="40"/>
        <v>7.6E-3</v>
      </c>
    </row>
    <row r="123" spans="2:21" ht="15.75" customHeight="1">
      <c r="B123" s="107"/>
      <c r="C123" s="44">
        <f t="shared" si="36"/>
        <v>2</v>
      </c>
      <c r="D123" s="117"/>
      <c r="E123" s="32" t="s">
        <v>71</v>
      </c>
      <c r="F123" s="6">
        <v>0.17199999999999999</v>
      </c>
      <c r="G123" s="49">
        <f t="shared" si="37"/>
        <v>19</v>
      </c>
      <c r="H123" s="55"/>
      <c r="I123" s="5"/>
      <c r="J123" s="7"/>
      <c r="K123" s="8">
        <f t="shared" si="40"/>
        <v>6.5359999999999996</v>
      </c>
    </row>
    <row r="124" spans="2:21" ht="15.75" customHeight="1">
      <c r="B124" s="107"/>
      <c r="C124" s="44">
        <f t="shared" si="36"/>
        <v>2</v>
      </c>
      <c r="D124" s="3" t="s">
        <v>33</v>
      </c>
      <c r="E124" s="37" t="s">
        <v>33</v>
      </c>
      <c r="F124" s="6">
        <v>0.04</v>
      </c>
      <c r="G124" s="49">
        <f t="shared" si="37"/>
        <v>19</v>
      </c>
      <c r="H124" s="55">
        <f>O17</f>
        <v>45</v>
      </c>
      <c r="I124" s="5">
        <f>H124*F124</f>
        <v>1.8</v>
      </c>
      <c r="J124" s="7">
        <f>K124*H124</f>
        <v>68.400000000000006</v>
      </c>
      <c r="K124" s="8">
        <f t="shared" si="40"/>
        <v>1.52</v>
      </c>
    </row>
    <row r="125" spans="2:21" ht="15.75" customHeight="1">
      <c r="B125" s="89" t="s">
        <v>36</v>
      </c>
      <c r="C125" s="89"/>
      <c r="D125" s="89"/>
      <c r="E125" s="89"/>
      <c r="F125" s="41"/>
      <c r="G125" s="62"/>
      <c r="H125" s="62"/>
      <c r="I125" s="2">
        <f>SUM(I105:I124)</f>
        <v>71</v>
      </c>
      <c r="J125" s="2">
        <f>SUM(J105:J124)</f>
        <v>2698.0000000000005</v>
      </c>
      <c r="K125" s="41">
        <f>SUM(K105:K124)</f>
        <v>31.271437209302324</v>
      </c>
    </row>
    <row r="126" spans="2:21" ht="15.75" customHeight="1">
      <c r="B126" s="107" t="s">
        <v>57</v>
      </c>
      <c r="C126" s="44">
        <v>3</v>
      </c>
      <c r="D126" s="97" t="s">
        <v>70</v>
      </c>
      <c r="E126" s="32" t="s">
        <v>5</v>
      </c>
      <c r="F126" s="6">
        <v>4.5999999999999999E-2</v>
      </c>
      <c r="G126" s="55">
        <v>53</v>
      </c>
      <c r="H126" s="55">
        <f>O6</f>
        <v>35</v>
      </c>
      <c r="I126" s="5">
        <f t="shared" ref="I126:I134" si="43">H126*F126</f>
        <v>1.6099999999999999</v>
      </c>
      <c r="J126" s="7">
        <f t="shared" ref="J126:J134" si="44">K126*H126</f>
        <v>255.99</v>
      </c>
      <c r="K126" s="8">
        <f>G126*F126*C126</f>
        <v>7.3140000000000001</v>
      </c>
    </row>
    <row r="127" spans="2:21" ht="15.75" customHeight="1">
      <c r="B127" s="107"/>
      <c r="C127" s="51">
        <f>C126</f>
        <v>3</v>
      </c>
      <c r="D127" s="97"/>
      <c r="E127" s="32" t="s">
        <v>31</v>
      </c>
      <c r="F127" s="6">
        <v>0.02</v>
      </c>
      <c r="G127" s="49">
        <f>G126</f>
        <v>53</v>
      </c>
      <c r="H127" s="56">
        <f>O33</f>
        <v>130</v>
      </c>
      <c r="I127" s="5">
        <f t="shared" si="43"/>
        <v>2.6</v>
      </c>
      <c r="J127" s="7">
        <f t="shared" si="44"/>
        <v>413.40000000000003</v>
      </c>
      <c r="K127" s="8">
        <f t="shared" ref="K127:K148" si="45">G127*F127*C127</f>
        <v>3.18</v>
      </c>
    </row>
    <row r="128" spans="2:21" ht="15.75" customHeight="1">
      <c r="B128" s="107"/>
      <c r="C128" s="51">
        <f t="shared" ref="C128:C148" si="46">C127</f>
        <v>3</v>
      </c>
      <c r="D128" s="97"/>
      <c r="E128" s="33" t="s">
        <v>6</v>
      </c>
      <c r="F128" s="6">
        <v>3.0000000000000001E-3</v>
      </c>
      <c r="G128" s="49">
        <f t="shared" ref="G128:G148" si="47">G127</f>
        <v>53</v>
      </c>
      <c r="H128" s="59">
        <f>O19</f>
        <v>108</v>
      </c>
      <c r="I128" s="5">
        <f t="shared" si="43"/>
        <v>0.32400000000000001</v>
      </c>
      <c r="J128" s="7">
        <f t="shared" si="44"/>
        <v>51.515999999999998</v>
      </c>
      <c r="K128" s="8">
        <f t="shared" si="45"/>
        <v>0.47699999999999998</v>
      </c>
    </row>
    <row r="129" spans="2:21" ht="15.75" customHeight="1">
      <c r="B129" s="107"/>
      <c r="C129" s="51">
        <f t="shared" si="46"/>
        <v>3</v>
      </c>
      <c r="D129" s="97"/>
      <c r="E129" s="32" t="s">
        <v>8</v>
      </c>
      <c r="F129" s="6">
        <v>1.3000000000000001E-2</v>
      </c>
      <c r="G129" s="49">
        <f t="shared" si="47"/>
        <v>53</v>
      </c>
      <c r="H129" s="59">
        <f>O8</f>
        <v>40</v>
      </c>
      <c r="I129" s="5">
        <f t="shared" si="43"/>
        <v>0.52</v>
      </c>
      <c r="J129" s="7">
        <f t="shared" si="44"/>
        <v>82.68</v>
      </c>
      <c r="K129" s="8">
        <f t="shared" si="45"/>
        <v>2.0670000000000002</v>
      </c>
    </row>
    <row r="130" spans="2:21" ht="15.75" customHeight="1">
      <c r="B130" s="107"/>
      <c r="C130" s="51">
        <f t="shared" si="46"/>
        <v>3</v>
      </c>
      <c r="D130" s="98" t="s">
        <v>65</v>
      </c>
      <c r="E130" s="32" t="s">
        <v>7</v>
      </c>
      <c r="F130" s="6">
        <v>0.107</v>
      </c>
      <c r="G130" s="49">
        <f t="shared" si="47"/>
        <v>53</v>
      </c>
      <c r="H130" s="55">
        <f>O7</f>
        <v>35</v>
      </c>
      <c r="I130" s="5">
        <f t="shared" si="43"/>
        <v>3.7450000000000001</v>
      </c>
      <c r="J130" s="38">
        <f t="shared" si="44"/>
        <v>595.45500000000004</v>
      </c>
      <c r="K130" s="8">
        <f t="shared" si="45"/>
        <v>17.013000000000002</v>
      </c>
    </row>
    <row r="131" spans="2:21" ht="15.75" customHeight="1">
      <c r="B131" s="107"/>
      <c r="C131" s="51">
        <f t="shared" si="46"/>
        <v>3</v>
      </c>
      <c r="D131" s="99"/>
      <c r="E131" s="32" t="s">
        <v>66</v>
      </c>
      <c r="F131" s="6">
        <v>5.0000000000000001E-3</v>
      </c>
      <c r="G131" s="49">
        <f t="shared" si="47"/>
        <v>53</v>
      </c>
      <c r="H131" s="55">
        <f>O34</f>
        <v>40</v>
      </c>
      <c r="I131" s="5">
        <f t="shared" si="43"/>
        <v>0.2</v>
      </c>
      <c r="J131" s="38">
        <f t="shared" si="44"/>
        <v>31.8</v>
      </c>
      <c r="K131" s="8">
        <f t="shared" si="45"/>
        <v>0.79500000000000004</v>
      </c>
    </row>
    <row r="132" spans="2:21" ht="15.75" customHeight="1">
      <c r="B132" s="107"/>
      <c r="C132" s="51">
        <f t="shared" si="46"/>
        <v>3</v>
      </c>
      <c r="D132" s="99"/>
      <c r="E132" s="32" t="s">
        <v>8</v>
      </c>
      <c r="F132" s="6">
        <v>1.3000000000000001E-2</v>
      </c>
      <c r="G132" s="49">
        <f t="shared" si="47"/>
        <v>53</v>
      </c>
      <c r="H132" s="55">
        <f>O8</f>
        <v>40</v>
      </c>
      <c r="I132" s="5">
        <f t="shared" si="43"/>
        <v>0.52</v>
      </c>
      <c r="J132" s="38">
        <f t="shared" si="44"/>
        <v>82.68</v>
      </c>
      <c r="K132" s="8">
        <f t="shared" si="45"/>
        <v>2.0670000000000002</v>
      </c>
    </row>
    <row r="133" spans="2:21" ht="15.75" customHeight="1">
      <c r="B133" s="107"/>
      <c r="C133" s="51">
        <f t="shared" si="46"/>
        <v>3</v>
      </c>
      <c r="D133" s="99"/>
      <c r="E133" s="33" t="s">
        <v>10</v>
      </c>
      <c r="F133" s="6">
        <v>6.0000000000000001E-3</v>
      </c>
      <c r="G133" s="49">
        <f t="shared" si="47"/>
        <v>53</v>
      </c>
      <c r="H133" s="55">
        <f>O9</f>
        <v>40</v>
      </c>
      <c r="I133" s="5">
        <f t="shared" si="43"/>
        <v>0.24</v>
      </c>
      <c r="J133" s="38">
        <f t="shared" si="44"/>
        <v>38.159999999999997</v>
      </c>
      <c r="K133" s="8">
        <f t="shared" si="45"/>
        <v>0.95399999999999996</v>
      </c>
    </row>
    <row r="134" spans="2:21" ht="15.75" customHeight="1">
      <c r="B134" s="107"/>
      <c r="C134" s="51">
        <f t="shared" si="46"/>
        <v>3</v>
      </c>
      <c r="D134" s="99"/>
      <c r="E134" s="33" t="s">
        <v>6</v>
      </c>
      <c r="F134" s="6">
        <v>5.0000000000000001E-3</v>
      </c>
      <c r="G134" s="49">
        <f t="shared" si="47"/>
        <v>53</v>
      </c>
      <c r="H134" s="55">
        <f>O19</f>
        <v>108</v>
      </c>
      <c r="I134" s="5">
        <f t="shared" si="43"/>
        <v>0.54</v>
      </c>
      <c r="J134" s="38">
        <f t="shared" si="44"/>
        <v>85.86</v>
      </c>
      <c r="K134" s="8">
        <f t="shared" si="45"/>
        <v>0.79500000000000004</v>
      </c>
    </row>
    <row r="135" spans="2:21" ht="15.75" customHeight="1">
      <c r="B135" s="107"/>
      <c r="C135" s="51">
        <f t="shared" si="46"/>
        <v>3</v>
      </c>
      <c r="D135" s="100"/>
      <c r="E135" s="33" t="s">
        <v>71</v>
      </c>
      <c r="F135" s="6">
        <v>0.188</v>
      </c>
      <c r="G135" s="49">
        <f t="shared" si="47"/>
        <v>53</v>
      </c>
      <c r="H135" s="55"/>
      <c r="I135" s="5"/>
      <c r="J135" s="38"/>
      <c r="K135" s="8">
        <f t="shared" si="45"/>
        <v>29.892000000000003</v>
      </c>
    </row>
    <row r="136" spans="2:21" ht="15.75" customHeight="1">
      <c r="B136" s="107"/>
      <c r="C136" s="51">
        <f t="shared" si="46"/>
        <v>3</v>
      </c>
      <c r="D136" s="115" t="s">
        <v>64</v>
      </c>
      <c r="E136" s="32" t="s">
        <v>73</v>
      </c>
      <c r="F136" s="6">
        <f>I136/H136</f>
        <v>8.8534883720930199E-2</v>
      </c>
      <c r="G136" s="49">
        <f t="shared" si="47"/>
        <v>53</v>
      </c>
      <c r="H136" s="55">
        <f>O14</f>
        <v>430</v>
      </c>
      <c r="I136" s="5">
        <f>71-I137-I138-I139-I140-I141-I142-I143-I144-I145-I146-I147-I148-I134-I133-I132-I131-I130-I129-I128-I127-I126</f>
        <v>38.069999999999986</v>
      </c>
      <c r="J136" s="38">
        <f t="shared" ref="J136:J146" si="48">K136*H136</f>
        <v>6053.1299999999983</v>
      </c>
      <c r="K136" s="8">
        <f>G136*F136*C136</f>
        <v>14.077046511627902</v>
      </c>
    </row>
    <row r="137" spans="2:21" ht="15.75" customHeight="1">
      <c r="B137" s="107"/>
      <c r="C137" s="51">
        <f t="shared" si="46"/>
        <v>3</v>
      </c>
      <c r="D137" s="116"/>
      <c r="E137" s="33" t="s">
        <v>6</v>
      </c>
      <c r="F137" s="6">
        <v>5.0000000000000001E-3</v>
      </c>
      <c r="G137" s="49">
        <f t="shared" si="47"/>
        <v>53</v>
      </c>
      <c r="H137" s="55">
        <f>O19</f>
        <v>108</v>
      </c>
      <c r="I137" s="5">
        <f>H137*F137</f>
        <v>0.54</v>
      </c>
      <c r="J137" s="38">
        <f t="shared" si="48"/>
        <v>85.86</v>
      </c>
      <c r="K137" s="8">
        <f t="shared" si="45"/>
        <v>0.79500000000000004</v>
      </c>
    </row>
    <row r="138" spans="2:21" ht="15.75" customHeight="1">
      <c r="B138" s="107"/>
      <c r="C138" s="51">
        <f t="shared" si="46"/>
        <v>3</v>
      </c>
      <c r="D138" s="116"/>
      <c r="E138" s="33" t="s">
        <v>28</v>
      </c>
      <c r="F138" s="6">
        <v>1.2E-2</v>
      </c>
      <c r="G138" s="49">
        <f t="shared" si="47"/>
        <v>53</v>
      </c>
      <c r="H138" s="59">
        <f>O10</f>
        <v>220</v>
      </c>
      <c r="I138" s="5">
        <f t="shared" ref="I138:I146" si="49">H138*F138</f>
        <v>2.64</v>
      </c>
      <c r="J138" s="38">
        <f>K138*H138</f>
        <v>419.76</v>
      </c>
      <c r="K138" s="8">
        <f t="shared" si="45"/>
        <v>1.9079999999999999</v>
      </c>
    </row>
    <row r="139" spans="2:21" ht="15.75" customHeight="1">
      <c r="B139" s="107"/>
      <c r="C139" s="51">
        <f t="shared" si="46"/>
        <v>3</v>
      </c>
      <c r="D139" s="116"/>
      <c r="E139" s="33" t="s">
        <v>10</v>
      </c>
      <c r="F139" s="6">
        <v>1.7999999999999999E-2</v>
      </c>
      <c r="G139" s="49">
        <f t="shared" si="47"/>
        <v>53</v>
      </c>
      <c r="H139" s="55">
        <f>O9</f>
        <v>40</v>
      </c>
      <c r="I139" s="5">
        <f t="shared" si="49"/>
        <v>0.72</v>
      </c>
      <c r="J139" s="38">
        <f t="shared" si="48"/>
        <v>114.48</v>
      </c>
      <c r="K139" s="8">
        <f t="shared" si="45"/>
        <v>2.8620000000000001</v>
      </c>
      <c r="R139" s="53"/>
      <c r="S139" s="15"/>
      <c r="T139" s="15"/>
      <c r="U139" s="15"/>
    </row>
    <row r="140" spans="2:21" ht="15.75" customHeight="1">
      <c r="B140" s="107"/>
      <c r="C140" s="51">
        <f t="shared" si="46"/>
        <v>3</v>
      </c>
      <c r="D140" s="117"/>
      <c r="E140" s="32" t="s">
        <v>15</v>
      </c>
      <c r="F140" s="6">
        <v>4.0000000000000001E-3</v>
      </c>
      <c r="G140" s="49">
        <f t="shared" si="47"/>
        <v>53</v>
      </c>
      <c r="H140" s="55">
        <f>O36</f>
        <v>45</v>
      </c>
      <c r="I140" s="5">
        <f t="shared" si="49"/>
        <v>0.18</v>
      </c>
      <c r="J140" s="38">
        <f t="shared" si="48"/>
        <v>28.62</v>
      </c>
      <c r="K140" s="8">
        <f t="shared" si="45"/>
        <v>0.63600000000000001</v>
      </c>
    </row>
    <row r="141" spans="2:21" ht="15.75" customHeight="1">
      <c r="B141" s="107"/>
      <c r="C141" s="51">
        <f t="shared" si="46"/>
        <v>3</v>
      </c>
      <c r="D141" s="110" t="s">
        <v>32</v>
      </c>
      <c r="E141" s="32" t="s">
        <v>7</v>
      </c>
      <c r="F141" s="6">
        <v>0.17100000000000001</v>
      </c>
      <c r="G141" s="49">
        <f t="shared" si="47"/>
        <v>53</v>
      </c>
      <c r="H141" s="55">
        <f>O7</f>
        <v>35</v>
      </c>
      <c r="I141" s="5">
        <f t="shared" si="49"/>
        <v>5.9850000000000003</v>
      </c>
      <c r="J141" s="7">
        <f t="shared" si="48"/>
        <v>951.61500000000001</v>
      </c>
      <c r="K141" s="8">
        <f t="shared" si="45"/>
        <v>27.189</v>
      </c>
    </row>
    <row r="142" spans="2:21" ht="15.75" customHeight="1">
      <c r="B142" s="107"/>
      <c r="C142" s="51">
        <f t="shared" si="46"/>
        <v>3</v>
      </c>
      <c r="D142" s="111"/>
      <c r="E142" s="32" t="s">
        <v>24</v>
      </c>
      <c r="F142" s="6">
        <v>5.0000000000000001E-3</v>
      </c>
      <c r="G142" s="49">
        <f t="shared" si="47"/>
        <v>53</v>
      </c>
      <c r="H142" s="55">
        <f>O11</f>
        <v>680</v>
      </c>
      <c r="I142" s="5">
        <f t="shared" si="49"/>
        <v>3.4</v>
      </c>
      <c r="J142" s="7">
        <f t="shared" si="48"/>
        <v>540.6</v>
      </c>
      <c r="K142" s="8">
        <f t="shared" si="45"/>
        <v>0.79500000000000004</v>
      </c>
    </row>
    <row r="143" spans="2:21" ht="15.75" customHeight="1">
      <c r="B143" s="107"/>
      <c r="C143" s="51">
        <f t="shared" si="46"/>
        <v>3</v>
      </c>
      <c r="D143" s="112"/>
      <c r="E143" s="32" t="s">
        <v>63</v>
      </c>
      <c r="F143" s="6">
        <v>2.4E-2</v>
      </c>
      <c r="G143" s="49">
        <f t="shared" si="47"/>
        <v>53</v>
      </c>
      <c r="H143" s="55">
        <f>O21</f>
        <v>99</v>
      </c>
      <c r="I143" s="5">
        <f t="shared" si="49"/>
        <v>2.3759999999999999</v>
      </c>
      <c r="J143" s="7">
        <f t="shared" si="48"/>
        <v>377.78399999999999</v>
      </c>
      <c r="K143" s="8">
        <f t="shared" si="45"/>
        <v>3.8159999999999998</v>
      </c>
      <c r="M143" s="53"/>
      <c r="N143" s="53"/>
      <c r="O143" s="53"/>
      <c r="P143" s="53"/>
    </row>
    <row r="144" spans="2:21" ht="15.75" customHeight="1">
      <c r="B144" s="107"/>
      <c r="C144" s="51">
        <f t="shared" si="46"/>
        <v>3</v>
      </c>
      <c r="D144" s="98" t="s">
        <v>34</v>
      </c>
      <c r="E144" s="32" t="s">
        <v>68</v>
      </c>
      <c r="F144" s="40">
        <v>0.02</v>
      </c>
      <c r="G144" s="49">
        <f t="shared" si="47"/>
        <v>53</v>
      </c>
      <c r="H144" s="55">
        <f>O16</f>
        <v>180</v>
      </c>
      <c r="I144" s="5">
        <f t="shared" si="49"/>
        <v>3.6</v>
      </c>
      <c r="J144" s="7">
        <f t="shared" si="48"/>
        <v>572.4</v>
      </c>
      <c r="K144" s="8">
        <f t="shared" si="45"/>
        <v>3.18</v>
      </c>
      <c r="M144" s="53"/>
      <c r="N144" s="53"/>
      <c r="O144" s="53"/>
      <c r="P144" s="53"/>
    </row>
    <row r="145" spans="2:52" ht="15.75" customHeight="1">
      <c r="B145" s="107"/>
      <c r="C145" s="51">
        <f t="shared" si="46"/>
        <v>3</v>
      </c>
      <c r="D145" s="99"/>
      <c r="E145" s="32" t="s">
        <v>11</v>
      </c>
      <c r="F145" s="40">
        <v>0.02</v>
      </c>
      <c r="G145" s="49">
        <f t="shared" si="47"/>
        <v>53</v>
      </c>
      <c r="H145" s="55">
        <f>O12</f>
        <v>60</v>
      </c>
      <c r="I145" s="5">
        <f t="shared" si="49"/>
        <v>1.2</v>
      </c>
      <c r="J145" s="7">
        <f t="shared" si="48"/>
        <v>190.8</v>
      </c>
      <c r="K145" s="8">
        <f t="shared" si="45"/>
        <v>3.18</v>
      </c>
      <c r="M145" s="53"/>
      <c r="N145" s="53"/>
      <c r="O145" s="53"/>
      <c r="P145" s="53"/>
      <c r="Q145" s="15"/>
      <c r="V145" s="15"/>
      <c r="W145" s="15"/>
      <c r="X145" s="15"/>
      <c r="Y145" s="15"/>
      <c r="Z145" s="15"/>
      <c r="AA145" s="15"/>
      <c r="AB145" s="15"/>
      <c r="AC145" s="15"/>
      <c r="AD145" s="15"/>
      <c r="AE145" s="15"/>
      <c r="AF145" s="15"/>
      <c r="AG145" s="15"/>
      <c r="AH145" s="15"/>
      <c r="AI145" s="15"/>
      <c r="AJ145" s="15"/>
      <c r="AK145" s="15"/>
      <c r="AL145" s="15"/>
      <c r="AM145" s="15"/>
      <c r="AN145" s="15"/>
      <c r="AO145" s="15"/>
      <c r="AP145" s="15"/>
      <c r="AQ145" s="15"/>
      <c r="AR145" s="15"/>
      <c r="AS145" s="15"/>
      <c r="AT145" s="15"/>
      <c r="AU145" s="15"/>
      <c r="AV145" s="15"/>
      <c r="AW145" s="15"/>
      <c r="AX145" s="15"/>
      <c r="AY145" s="15"/>
      <c r="AZ145" s="15"/>
    </row>
    <row r="146" spans="2:52" s="15" customFormat="1" ht="15.75" customHeight="1">
      <c r="B146" s="107"/>
      <c r="C146" s="51">
        <f t="shared" si="46"/>
        <v>3</v>
      </c>
      <c r="D146" s="99"/>
      <c r="E146" s="32" t="s">
        <v>12</v>
      </c>
      <c r="F146" s="18">
        <v>2.0000000000000001E-4</v>
      </c>
      <c r="G146" s="49">
        <f t="shared" si="47"/>
        <v>53</v>
      </c>
      <c r="H146" s="55">
        <f>O13</f>
        <v>950</v>
      </c>
      <c r="I146" s="5">
        <f t="shared" si="49"/>
        <v>0.19</v>
      </c>
      <c r="J146" s="7">
        <f t="shared" si="48"/>
        <v>30.21</v>
      </c>
      <c r="K146" s="8">
        <f t="shared" si="45"/>
        <v>3.1800000000000002E-2</v>
      </c>
      <c r="L146" s="53"/>
      <c r="M146" s="53"/>
      <c r="N146" s="53"/>
      <c r="O146" s="53"/>
      <c r="P146" s="53"/>
      <c r="Q146" s="12"/>
      <c r="R146" s="12"/>
      <c r="S146" s="12"/>
      <c r="T146" s="12"/>
      <c r="U146" s="12"/>
      <c r="V146" s="12"/>
      <c r="W146" s="12"/>
      <c r="X146" s="12"/>
      <c r="Y146" s="12"/>
      <c r="Z146" s="12"/>
      <c r="AA146" s="12"/>
      <c r="AB146" s="12"/>
      <c r="AC146" s="12"/>
      <c r="AD146" s="12"/>
      <c r="AE146" s="12"/>
      <c r="AF146" s="12"/>
      <c r="AG146" s="12"/>
      <c r="AH146" s="12"/>
      <c r="AI146" s="12"/>
      <c r="AJ146" s="12"/>
      <c r="AK146" s="12"/>
      <c r="AL146" s="12"/>
      <c r="AM146" s="12"/>
      <c r="AN146" s="12"/>
      <c r="AO146" s="12"/>
      <c r="AP146" s="12"/>
      <c r="AQ146" s="12"/>
      <c r="AR146" s="12"/>
      <c r="AS146" s="12"/>
      <c r="AT146" s="12"/>
      <c r="AU146" s="12"/>
      <c r="AV146" s="12"/>
      <c r="AW146" s="12"/>
      <c r="AX146" s="12"/>
      <c r="AY146" s="12"/>
      <c r="AZ146" s="12"/>
    </row>
    <row r="147" spans="2:52" ht="15.75" customHeight="1">
      <c r="B147" s="107"/>
      <c r="C147" s="51">
        <f t="shared" si="46"/>
        <v>3</v>
      </c>
      <c r="D147" s="100"/>
      <c r="E147" s="32" t="s">
        <v>71</v>
      </c>
      <c r="F147" s="40">
        <v>0.2</v>
      </c>
      <c r="G147" s="49">
        <f t="shared" si="47"/>
        <v>53</v>
      </c>
      <c r="H147" s="55"/>
      <c r="I147" s="5"/>
      <c r="J147" s="7"/>
      <c r="K147" s="8">
        <f t="shared" si="45"/>
        <v>31.800000000000004</v>
      </c>
      <c r="M147" s="16"/>
    </row>
    <row r="148" spans="2:52" ht="15.75" customHeight="1">
      <c r="B148" s="107"/>
      <c r="C148" s="51">
        <f t="shared" si="46"/>
        <v>3</v>
      </c>
      <c r="D148" s="3" t="s">
        <v>33</v>
      </c>
      <c r="E148" s="37" t="s">
        <v>33</v>
      </c>
      <c r="F148" s="6">
        <v>0.04</v>
      </c>
      <c r="G148" s="49">
        <f t="shared" si="47"/>
        <v>53</v>
      </c>
      <c r="H148" s="55">
        <f>O17</f>
        <v>45</v>
      </c>
      <c r="I148" s="5">
        <f>H148*F148</f>
        <v>1.8</v>
      </c>
      <c r="J148" s="38">
        <f>K148*H148</f>
        <v>286.2</v>
      </c>
      <c r="K148" s="8">
        <f t="shared" si="45"/>
        <v>6.36</v>
      </c>
      <c r="M148" s="53"/>
      <c r="N148" s="53"/>
      <c r="O148" s="53"/>
      <c r="P148" s="53"/>
    </row>
    <row r="149" spans="2:52" ht="15.75" customHeight="1">
      <c r="B149" s="89" t="s">
        <v>36</v>
      </c>
      <c r="C149" s="89"/>
      <c r="D149" s="89"/>
      <c r="E149" s="89"/>
      <c r="F149" s="41"/>
      <c r="G149" s="62"/>
      <c r="H149" s="62"/>
      <c r="I149" s="2">
        <f>SUM(I126:I148)</f>
        <v>70.999999999999972</v>
      </c>
      <c r="J149" s="2">
        <f>SUM(J126:J148)</f>
        <v>11288.999999999996</v>
      </c>
      <c r="K149" s="41">
        <f>SUM(K126:K148)</f>
        <v>161.18384651162793</v>
      </c>
      <c r="M149" s="53"/>
      <c r="N149" s="53"/>
      <c r="O149" s="53"/>
      <c r="P149" s="53"/>
    </row>
    <row r="150" spans="2:52" ht="15.75" customHeight="1">
      <c r="B150" s="53"/>
      <c r="C150" s="53"/>
      <c r="D150" s="53"/>
      <c r="E150" s="53"/>
      <c r="F150" s="25"/>
      <c r="G150" s="53"/>
      <c r="H150" s="53"/>
      <c r="I150" s="53"/>
      <c r="J150" s="53"/>
      <c r="K150" s="53"/>
      <c r="M150" s="53"/>
      <c r="N150" s="53"/>
      <c r="O150" s="53"/>
      <c r="P150" s="53"/>
      <c r="Q150" s="53"/>
      <c r="V150" s="53"/>
      <c r="W150" s="53"/>
      <c r="X150" s="53"/>
      <c r="Y150" s="53"/>
      <c r="Z150" s="53"/>
      <c r="AA150" s="53"/>
      <c r="AB150" s="53"/>
      <c r="AC150" s="53"/>
      <c r="AD150" s="53"/>
      <c r="AE150" s="53"/>
      <c r="AF150" s="53"/>
      <c r="AG150" s="53"/>
      <c r="AH150" s="53"/>
      <c r="AI150" s="53"/>
      <c r="AJ150" s="53"/>
      <c r="AK150" s="53"/>
      <c r="AL150" s="53"/>
      <c r="AM150" s="53"/>
      <c r="AN150" s="53"/>
      <c r="AO150" s="53"/>
      <c r="AP150" s="53"/>
      <c r="AQ150" s="53"/>
      <c r="AR150" s="53"/>
      <c r="AS150" s="53"/>
      <c r="AT150" s="53"/>
      <c r="AU150" s="53"/>
      <c r="AV150" s="53"/>
      <c r="AW150" s="53"/>
      <c r="AX150" s="53"/>
      <c r="AY150" s="53"/>
      <c r="AZ150" s="53"/>
    </row>
    <row r="151" spans="2:52" ht="15.75" customHeight="1">
      <c r="B151" s="53"/>
      <c r="C151" s="53"/>
      <c r="D151" s="53"/>
      <c r="E151" s="53"/>
      <c r="F151" s="25"/>
      <c r="G151" s="53"/>
      <c r="H151" s="53"/>
      <c r="I151" s="53"/>
      <c r="J151" s="53"/>
      <c r="K151" s="53"/>
      <c r="M151" s="53"/>
      <c r="N151" s="53"/>
      <c r="O151" s="53"/>
      <c r="P151" s="53"/>
      <c r="Q151" s="53"/>
      <c r="V151" s="53"/>
      <c r="W151" s="53"/>
      <c r="X151" s="53"/>
      <c r="Y151" s="53"/>
      <c r="Z151" s="53"/>
      <c r="AA151" s="53"/>
      <c r="AB151" s="53"/>
      <c r="AC151" s="53"/>
      <c r="AD151" s="53"/>
      <c r="AE151" s="53"/>
      <c r="AF151" s="53"/>
      <c r="AG151" s="53"/>
      <c r="AH151" s="53"/>
      <c r="AI151" s="53"/>
      <c r="AJ151" s="53"/>
      <c r="AK151" s="53"/>
      <c r="AL151" s="53"/>
      <c r="AM151" s="53"/>
      <c r="AN151" s="53"/>
      <c r="AO151" s="53"/>
      <c r="AP151" s="53"/>
      <c r="AQ151" s="53"/>
      <c r="AR151" s="53"/>
      <c r="AS151" s="53"/>
      <c r="AT151" s="53"/>
      <c r="AU151" s="53"/>
      <c r="AV151" s="53"/>
      <c r="AW151" s="53"/>
      <c r="AX151" s="53"/>
      <c r="AY151" s="53"/>
      <c r="AZ151" s="53"/>
    </row>
    <row r="152" spans="2:52" s="53" customFormat="1" ht="15.75" customHeight="1">
      <c r="F152" s="25"/>
      <c r="R152" s="12"/>
      <c r="S152" s="12"/>
      <c r="T152" s="12"/>
      <c r="U152" s="12"/>
    </row>
    <row r="153" spans="2:52" s="53" customFormat="1" ht="15.6" customHeight="1">
      <c r="F153" s="25"/>
      <c r="R153" s="12"/>
      <c r="S153" s="12"/>
      <c r="T153" s="12"/>
      <c r="U153" s="12"/>
    </row>
    <row r="154" spans="2:52" s="53" customFormat="1" ht="0.6" customHeight="1">
      <c r="F154" s="25"/>
      <c r="R154" s="12"/>
      <c r="S154" s="12"/>
      <c r="T154" s="12"/>
      <c r="U154" s="12"/>
    </row>
    <row r="155" spans="2:52" s="53" customFormat="1" ht="27.75" customHeight="1">
      <c r="B155" s="105" t="s">
        <v>42</v>
      </c>
      <c r="C155" s="106"/>
      <c r="D155" s="54" t="s">
        <v>48</v>
      </c>
      <c r="E155" s="54" t="s">
        <v>54</v>
      </c>
      <c r="F155" s="10" t="s">
        <v>44</v>
      </c>
      <c r="G155" s="54" t="s">
        <v>1</v>
      </c>
      <c r="H155" s="54" t="s">
        <v>41</v>
      </c>
      <c r="I155" s="54" t="s">
        <v>45</v>
      </c>
      <c r="J155" s="54" t="s">
        <v>46</v>
      </c>
      <c r="K155" s="10" t="s">
        <v>2</v>
      </c>
      <c r="M155" s="16"/>
      <c r="N155" s="12"/>
      <c r="O155" s="20"/>
      <c r="P155" s="12"/>
      <c r="Q155" s="12"/>
      <c r="R155" s="12"/>
      <c r="S155" s="12"/>
      <c r="T155" s="12"/>
      <c r="U155" s="12"/>
      <c r="V155" s="12"/>
      <c r="W155" s="12"/>
      <c r="X155" s="12"/>
      <c r="Y155" s="12"/>
      <c r="Z155" s="12"/>
      <c r="AA155" s="12"/>
      <c r="AB155" s="12"/>
      <c r="AC155" s="12"/>
      <c r="AD155" s="12"/>
      <c r="AE155" s="12"/>
      <c r="AF155" s="12"/>
      <c r="AG155" s="12"/>
      <c r="AH155" s="12"/>
      <c r="AI155" s="12"/>
      <c r="AJ155" s="12"/>
      <c r="AK155" s="12"/>
      <c r="AL155" s="12"/>
      <c r="AM155" s="12"/>
      <c r="AN155" s="12"/>
      <c r="AO155" s="12"/>
      <c r="AP155" s="12"/>
      <c r="AQ155" s="12"/>
      <c r="AR155" s="12"/>
      <c r="AS155" s="12"/>
      <c r="AT155" s="12"/>
      <c r="AU155" s="12"/>
      <c r="AV155" s="12"/>
      <c r="AW155" s="12"/>
      <c r="AX155" s="12"/>
      <c r="AY155" s="12"/>
      <c r="AZ155" s="12"/>
    </row>
    <row r="156" spans="2:52">
      <c r="B156" s="108" t="s">
        <v>58</v>
      </c>
      <c r="C156" s="42">
        <v>2</v>
      </c>
      <c r="D156" s="110" t="s">
        <v>4</v>
      </c>
      <c r="E156" s="32" t="s">
        <v>5</v>
      </c>
      <c r="F156" s="40">
        <v>2.5000000000000001E-2</v>
      </c>
      <c r="G156" s="55">
        <f>G5</f>
        <v>19</v>
      </c>
      <c r="H156" s="55">
        <f>O6</f>
        <v>35</v>
      </c>
      <c r="I156" s="61">
        <f t="shared" ref="I156:I162" si="50">H156*F156</f>
        <v>0.875</v>
      </c>
      <c r="J156" s="7">
        <f t="shared" ref="J156:J166" si="51">K156*H156</f>
        <v>33.25</v>
      </c>
      <c r="K156" s="8">
        <f>G156*F156*C156</f>
        <v>0.95000000000000007</v>
      </c>
      <c r="M156" s="16"/>
    </row>
    <row r="157" spans="2:52" ht="15.75" customHeight="1">
      <c r="B157" s="109"/>
      <c r="C157" s="48">
        <f>C156</f>
        <v>2</v>
      </c>
      <c r="D157" s="111"/>
      <c r="E157" s="32" t="s">
        <v>6</v>
      </c>
      <c r="F157" s="40">
        <v>6.0000000000000001E-3</v>
      </c>
      <c r="G157" s="49">
        <f>G156</f>
        <v>19</v>
      </c>
      <c r="H157" s="55">
        <f>O19</f>
        <v>108</v>
      </c>
      <c r="I157" s="61">
        <f t="shared" si="50"/>
        <v>0.64800000000000002</v>
      </c>
      <c r="J157" s="7">
        <f t="shared" si="51"/>
        <v>24.624000000000002</v>
      </c>
      <c r="K157" s="8">
        <f t="shared" ref="K157:K174" si="52">G157*F157*C157</f>
        <v>0.22800000000000001</v>
      </c>
      <c r="M157" s="16"/>
    </row>
    <row r="158" spans="2:52" ht="15.75" customHeight="1">
      <c r="B158" s="109"/>
      <c r="C158" s="48">
        <f t="shared" ref="C158:C174" si="53">C157</f>
        <v>2</v>
      </c>
      <c r="D158" s="111"/>
      <c r="E158" s="32" t="s">
        <v>7</v>
      </c>
      <c r="F158" s="40">
        <v>3.4000000000000002E-2</v>
      </c>
      <c r="G158" s="49">
        <f t="shared" ref="G158:G174" si="54">G157</f>
        <v>19</v>
      </c>
      <c r="H158" s="55">
        <f>O7</f>
        <v>35</v>
      </c>
      <c r="I158" s="61">
        <f t="shared" si="50"/>
        <v>1.1900000000000002</v>
      </c>
      <c r="J158" s="7">
        <f t="shared" si="51"/>
        <v>45.22</v>
      </c>
      <c r="K158" s="8">
        <f t="shared" si="52"/>
        <v>1.292</v>
      </c>
      <c r="M158" s="16"/>
      <c r="R158" s="15"/>
      <c r="S158" s="15"/>
      <c r="T158" s="15"/>
      <c r="U158" s="15"/>
    </row>
    <row r="159" spans="2:52" ht="15.75" customHeight="1">
      <c r="B159" s="109"/>
      <c r="C159" s="48">
        <f t="shared" si="53"/>
        <v>2</v>
      </c>
      <c r="D159" s="111"/>
      <c r="E159" s="32" t="s">
        <v>9</v>
      </c>
      <c r="F159" s="40">
        <v>2.5000000000000001E-2</v>
      </c>
      <c r="G159" s="49">
        <f t="shared" si="54"/>
        <v>19</v>
      </c>
      <c r="H159" s="55">
        <f>O24</f>
        <v>80</v>
      </c>
      <c r="I159" s="61">
        <f t="shared" si="50"/>
        <v>2</v>
      </c>
      <c r="J159" s="7">
        <f t="shared" si="51"/>
        <v>76</v>
      </c>
      <c r="K159" s="8">
        <f t="shared" si="52"/>
        <v>0.95000000000000007</v>
      </c>
      <c r="M159" s="16"/>
    </row>
    <row r="160" spans="2:52" ht="15.75" customHeight="1">
      <c r="B160" s="109"/>
      <c r="C160" s="48">
        <f t="shared" si="53"/>
        <v>2</v>
      </c>
      <c r="D160" s="111"/>
      <c r="E160" s="32" t="s">
        <v>8</v>
      </c>
      <c r="F160" s="40">
        <v>1.7999999999999999E-2</v>
      </c>
      <c r="G160" s="49">
        <f t="shared" si="54"/>
        <v>19</v>
      </c>
      <c r="H160" s="55">
        <f>O8</f>
        <v>40</v>
      </c>
      <c r="I160" s="61">
        <f t="shared" si="50"/>
        <v>0.72</v>
      </c>
      <c r="J160" s="7">
        <f t="shared" si="51"/>
        <v>27.36</v>
      </c>
      <c r="K160" s="8">
        <f t="shared" si="52"/>
        <v>0.68399999999999994</v>
      </c>
      <c r="M160" s="16"/>
    </row>
    <row r="161" spans="2:52" ht="15.75" customHeight="1">
      <c r="B161" s="109"/>
      <c r="C161" s="48">
        <f t="shared" si="53"/>
        <v>2</v>
      </c>
      <c r="D161" s="112"/>
      <c r="E161" s="32" t="s">
        <v>10</v>
      </c>
      <c r="F161" s="40">
        <v>1.7999999999999999E-2</v>
      </c>
      <c r="G161" s="49">
        <f t="shared" si="54"/>
        <v>19</v>
      </c>
      <c r="H161" s="55">
        <f>O9</f>
        <v>40</v>
      </c>
      <c r="I161" s="61">
        <f t="shared" si="50"/>
        <v>0.72</v>
      </c>
      <c r="J161" s="7">
        <f t="shared" si="51"/>
        <v>27.36</v>
      </c>
      <c r="K161" s="8">
        <f t="shared" si="52"/>
        <v>0.68399999999999994</v>
      </c>
      <c r="M161" s="16"/>
    </row>
    <row r="162" spans="2:52" ht="15.75" customHeight="1">
      <c r="B162" s="109"/>
      <c r="C162" s="48">
        <f t="shared" si="53"/>
        <v>2</v>
      </c>
      <c r="D162" s="98" t="s">
        <v>53</v>
      </c>
      <c r="E162" s="32" t="s">
        <v>7</v>
      </c>
      <c r="F162" s="40">
        <v>0.1</v>
      </c>
      <c r="G162" s="49">
        <f t="shared" si="54"/>
        <v>19</v>
      </c>
      <c r="H162" s="55">
        <f>O7</f>
        <v>35</v>
      </c>
      <c r="I162" s="61">
        <f t="shared" si="50"/>
        <v>3.5</v>
      </c>
      <c r="J162" s="7">
        <f t="shared" si="51"/>
        <v>133</v>
      </c>
      <c r="K162" s="8">
        <f t="shared" si="52"/>
        <v>3.8000000000000003</v>
      </c>
      <c r="M162" s="16"/>
    </row>
    <row r="163" spans="2:52" ht="15.75" customHeight="1">
      <c r="B163" s="109"/>
      <c r="C163" s="48">
        <f t="shared" si="53"/>
        <v>2</v>
      </c>
      <c r="D163" s="99"/>
      <c r="E163" s="33" t="s">
        <v>51</v>
      </c>
      <c r="F163" s="6">
        <v>0.01</v>
      </c>
      <c r="G163" s="49">
        <f t="shared" si="54"/>
        <v>19</v>
      </c>
      <c r="H163" s="56">
        <f>O32</f>
        <v>60</v>
      </c>
      <c r="I163" s="61">
        <f>F163*H163</f>
        <v>0.6</v>
      </c>
      <c r="J163" s="7">
        <f t="shared" si="51"/>
        <v>22.8</v>
      </c>
      <c r="K163" s="8">
        <f t="shared" si="52"/>
        <v>0.38</v>
      </c>
      <c r="M163" s="16"/>
    </row>
    <row r="164" spans="2:52" ht="15.75" customHeight="1">
      <c r="B164" s="109"/>
      <c r="C164" s="48">
        <f t="shared" si="53"/>
        <v>2</v>
      </c>
      <c r="D164" s="99"/>
      <c r="E164" s="33" t="s">
        <v>8</v>
      </c>
      <c r="F164" s="6">
        <v>1.2999999999999999E-2</v>
      </c>
      <c r="G164" s="49">
        <f t="shared" si="54"/>
        <v>19</v>
      </c>
      <c r="H164" s="56">
        <f>O8</f>
        <v>40</v>
      </c>
      <c r="I164" s="61">
        <f>F164*H164</f>
        <v>0.52</v>
      </c>
      <c r="J164" s="7">
        <f t="shared" si="51"/>
        <v>19.759999999999998</v>
      </c>
      <c r="K164" s="8">
        <f t="shared" si="52"/>
        <v>0.49399999999999999</v>
      </c>
      <c r="M164" s="16"/>
    </row>
    <row r="165" spans="2:52" ht="15.75" customHeight="1">
      <c r="B165" s="109"/>
      <c r="C165" s="48">
        <f t="shared" si="53"/>
        <v>2</v>
      </c>
      <c r="D165" s="99"/>
      <c r="E165" s="33" t="s">
        <v>10</v>
      </c>
      <c r="F165" s="6">
        <v>1.2E-2</v>
      </c>
      <c r="G165" s="49">
        <f t="shared" si="54"/>
        <v>19</v>
      </c>
      <c r="H165" s="56">
        <f>O9</f>
        <v>40</v>
      </c>
      <c r="I165" s="61">
        <f>F165*H165</f>
        <v>0.48</v>
      </c>
      <c r="J165" s="7">
        <f t="shared" si="51"/>
        <v>18.240000000000002</v>
      </c>
      <c r="K165" s="8">
        <f t="shared" si="52"/>
        <v>0.45600000000000002</v>
      </c>
      <c r="M165" s="16"/>
      <c r="R165" s="53"/>
      <c r="S165" s="53"/>
      <c r="T165" s="53"/>
      <c r="U165" s="53"/>
    </row>
    <row r="166" spans="2:52" ht="15.75" customHeight="1">
      <c r="B166" s="109"/>
      <c r="C166" s="48">
        <f t="shared" si="53"/>
        <v>2</v>
      </c>
      <c r="D166" s="99"/>
      <c r="E166" s="33" t="s">
        <v>6</v>
      </c>
      <c r="F166" s="6">
        <v>3.0000000000000001E-3</v>
      </c>
      <c r="G166" s="49">
        <f t="shared" si="54"/>
        <v>19</v>
      </c>
      <c r="H166" s="56">
        <f>O19</f>
        <v>108</v>
      </c>
      <c r="I166" s="61">
        <f>F166*H166</f>
        <v>0.32400000000000001</v>
      </c>
      <c r="J166" s="7">
        <f t="shared" si="51"/>
        <v>12.312000000000001</v>
      </c>
      <c r="K166" s="8">
        <f t="shared" si="52"/>
        <v>0.114</v>
      </c>
      <c r="M166" s="16"/>
      <c r="R166" s="53"/>
      <c r="S166" s="53"/>
      <c r="T166" s="53"/>
      <c r="U166" s="53"/>
    </row>
    <row r="167" spans="2:52" ht="15.75" customHeight="1">
      <c r="B167" s="109"/>
      <c r="C167" s="48">
        <f t="shared" si="53"/>
        <v>2</v>
      </c>
      <c r="D167" s="100"/>
      <c r="E167" s="33" t="s">
        <v>71</v>
      </c>
      <c r="F167" s="6">
        <v>0.188</v>
      </c>
      <c r="G167" s="49">
        <f t="shared" si="54"/>
        <v>19</v>
      </c>
      <c r="H167" s="56"/>
      <c r="I167" s="61"/>
      <c r="J167" s="7"/>
      <c r="K167" s="8">
        <f t="shared" si="52"/>
        <v>7.1440000000000001</v>
      </c>
      <c r="M167" s="16"/>
      <c r="R167" s="53"/>
      <c r="S167" s="53"/>
      <c r="T167" s="53"/>
      <c r="U167" s="53"/>
    </row>
    <row r="168" spans="2:52" ht="15.75" customHeight="1">
      <c r="B168" s="109"/>
      <c r="C168" s="48">
        <f t="shared" si="53"/>
        <v>2</v>
      </c>
      <c r="D168" s="101" t="s">
        <v>29</v>
      </c>
      <c r="E168" s="32" t="s">
        <v>55</v>
      </c>
      <c r="F168" s="6">
        <f>I168/H168</f>
        <v>9.7289473684210578E-2</v>
      </c>
      <c r="G168" s="49">
        <f t="shared" si="54"/>
        <v>19</v>
      </c>
      <c r="H168" s="55">
        <f>O28</f>
        <v>190</v>
      </c>
      <c r="I168" s="61">
        <f>71-I156-I157-I158-I159-I160-I161-I162-I163-I164-I165-I166-I167-I169-I170-I171-I172-I173-I174</f>
        <v>18.48500000000001</v>
      </c>
      <c r="J168" s="7">
        <f t="shared" ref="J168:J174" si="55">K168*H168</f>
        <v>702.4300000000004</v>
      </c>
      <c r="K168" s="8">
        <f t="shared" si="52"/>
        <v>3.6970000000000018</v>
      </c>
      <c r="M168" s="53"/>
      <c r="N168" s="53"/>
      <c r="O168" s="53"/>
      <c r="P168" s="53"/>
      <c r="R168" s="53"/>
      <c r="S168" s="53"/>
      <c r="T168" s="53"/>
      <c r="U168" s="53"/>
    </row>
    <row r="169" spans="2:52" ht="15.75" customHeight="1">
      <c r="B169" s="109"/>
      <c r="C169" s="48">
        <f t="shared" si="53"/>
        <v>2</v>
      </c>
      <c r="D169" s="103"/>
      <c r="E169" s="32" t="s">
        <v>24</v>
      </c>
      <c r="F169" s="6">
        <v>1.2E-2</v>
      </c>
      <c r="G169" s="49">
        <f t="shared" si="54"/>
        <v>19</v>
      </c>
      <c r="H169" s="55">
        <f>O11</f>
        <v>680</v>
      </c>
      <c r="I169" s="61">
        <f>H169*F169</f>
        <v>8.16</v>
      </c>
      <c r="J169" s="7">
        <f t="shared" si="55"/>
        <v>310.08</v>
      </c>
      <c r="K169" s="8">
        <f t="shared" si="52"/>
        <v>0.45600000000000002</v>
      </c>
      <c r="M169" s="53"/>
      <c r="N169" s="53"/>
      <c r="O169" s="53"/>
      <c r="P169" s="53"/>
      <c r="R169" s="53"/>
      <c r="S169" s="53"/>
      <c r="T169" s="53"/>
      <c r="U169" s="53"/>
    </row>
    <row r="170" spans="2:52" ht="15.75" customHeight="1">
      <c r="B170" s="109"/>
      <c r="C170" s="48">
        <f t="shared" si="53"/>
        <v>2</v>
      </c>
      <c r="D170" s="113" t="s">
        <v>23</v>
      </c>
      <c r="E170" s="33" t="s">
        <v>19</v>
      </c>
      <c r="F170" s="6">
        <v>6.0999999999999999E-2</v>
      </c>
      <c r="G170" s="49">
        <f t="shared" si="54"/>
        <v>19</v>
      </c>
      <c r="H170" s="56">
        <f>O23</f>
        <v>68</v>
      </c>
      <c r="I170" s="61">
        <f>F170*H170</f>
        <v>4.1479999999999997</v>
      </c>
      <c r="J170" s="7">
        <f t="shared" si="55"/>
        <v>157.624</v>
      </c>
      <c r="K170" s="8">
        <f t="shared" si="52"/>
        <v>2.3180000000000001</v>
      </c>
      <c r="M170" s="53"/>
      <c r="N170" s="53"/>
      <c r="O170" s="53"/>
      <c r="P170" s="53"/>
      <c r="R170" s="53"/>
      <c r="S170" s="53"/>
      <c r="T170" s="53"/>
      <c r="U170" s="53"/>
    </row>
    <row r="171" spans="2:52" ht="15.75" customHeight="1">
      <c r="B171" s="109"/>
      <c r="C171" s="48">
        <f t="shared" si="53"/>
        <v>2</v>
      </c>
      <c r="D171" s="113"/>
      <c r="E171" s="33" t="s">
        <v>24</v>
      </c>
      <c r="F171" s="6">
        <v>6.0000000000000001E-3</v>
      </c>
      <c r="G171" s="49">
        <f t="shared" si="54"/>
        <v>19</v>
      </c>
      <c r="H171" s="56">
        <f>O11</f>
        <v>680</v>
      </c>
      <c r="I171" s="61">
        <f>F171*H171</f>
        <v>4.08</v>
      </c>
      <c r="J171" s="7">
        <f t="shared" si="55"/>
        <v>155.04</v>
      </c>
      <c r="K171" s="8">
        <f t="shared" si="52"/>
        <v>0.22800000000000001</v>
      </c>
      <c r="M171" s="53"/>
      <c r="N171" s="53"/>
      <c r="O171" s="53"/>
      <c r="P171" s="53"/>
      <c r="R171" s="53"/>
      <c r="S171" s="53"/>
      <c r="T171" s="53"/>
      <c r="U171" s="53"/>
    </row>
    <row r="172" spans="2:52" ht="15" customHeight="1">
      <c r="B172" s="109"/>
      <c r="C172" s="48">
        <f t="shared" si="53"/>
        <v>2</v>
      </c>
      <c r="D172" s="64" t="s">
        <v>59</v>
      </c>
      <c r="E172" s="34" t="s">
        <v>59</v>
      </c>
      <c r="F172" s="40">
        <v>0.2</v>
      </c>
      <c r="G172" s="49">
        <f t="shared" si="54"/>
        <v>19</v>
      </c>
      <c r="H172" s="55">
        <f>O29</f>
        <v>85</v>
      </c>
      <c r="I172" s="61">
        <f>H172*F172</f>
        <v>17</v>
      </c>
      <c r="J172" s="7">
        <f t="shared" si="55"/>
        <v>646</v>
      </c>
      <c r="K172" s="8">
        <f t="shared" si="52"/>
        <v>7.6000000000000005</v>
      </c>
      <c r="M172" s="53"/>
      <c r="N172" s="53"/>
      <c r="O172" s="53"/>
      <c r="P172" s="53"/>
    </row>
    <row r="173" spans="2:52" ht="15.75" customHeight="1">
      <c r="B173" s="109"/>
      <c r="C173" s="48">
        <f t="shared" si="53"/>
        <v>2</v>
      </c>
      <c r="D173" s="3" t="s">
        <v>33</v>
      </c>
      <c r="E173" s="37" t="s">
        <v>33</v>
      </c>
      <c r="F173" s="8">
        <v>0.04</v>
      </c>
      <c r="G173" s="49">
        <f t="shared" si="54"/>
        <v>19</v>
      </c>
      <c r="H173" s="55">
        <f>O17</f>
        <v>45</v>
      </c>
      <c r="I173" s="61">
        <f>H173*F173</f>
        <v>1.8</v>
      </c>
      <c r="J173" s="7">
        <f t="shared" si="55"/>
        <v>68.400000000000006</v>
      </c>
      <c r="K173" s="8">
        <f t="shared" si="52"/>
        <v>1.52</v>
      </c>
      <c r="M173" s="53"/>
      <c r="N173" s="53"/>
      <c r="O173" s="53"/>
      <c r="P173" s="53"/>
    </row>
    <row r="174" spans="2:52" ht="15.75" customHeight="1">
      <c r="B174" s="109"/>
      <c r="C174" s="48">
        <f t="shared" si="53"/>
        <v>2</v>
      </c>
      <c r="D174" s="63" t="s">
        <v>20</v>
      </c>
      <c r="E174" s="35" t="s">
        <v>20</v>
      </c>
      <c r="F174" s="6">
        <v>0.05</v>
      </c>
      <c r="G174" s="49">
        <f t="shared" si="54"/>
        <v>19</v>
      </c>
      <c r="H174" s="56">
        <f>O30</f>
        <v>115</v>
      </c>
      <c r="I174" s="61">
        <f>H174*F174</f>
        <v>5.75</v>
      </c>
      <c r="J174" s="7">
        <f t="shared" si="55"/>
        <v>218.50000000000003</v>
      </c>
      <c r="K174" s="8">
        <f t="shared" si="52"/>
        <v>1.9000000000000001</v>
      </c>
      <c r="Q174" s="53"/>
      <c r="V174" s="15"/>
      <c r="W174" s="15"/>
      <c r="X174" s="15"/>
      <c r="Y174" s="15"/>
      <c r="Z174" s="15"/>
      <c r="AA174" s="15"/>
      <c r="AB174" s="15"/>
      <c r="AC174" s="15"/>
      <c r="AD174" s="15"/>
      <c r="AE174" s="15"/>
      <c r="AF174" s="15"/>
      <c r="AG174" s="15"/>
      <c r="AH174" s="15"/>
      <c r="AI174" s="15"/>
      <c r="AJ174" s="15"/>
      <c r="AK174" s="15"/>
      <c r="AL174" s="15"/>
      <c r="AM174" s="15"/>
      <c r="AN174" s="15"/>
      <c r="AO174" s="15"/>
      <c r="AP174" s="15"/>
      <c r="AQ174" s="15"/>
      <c r="AR174" s="15"/>
      <c r="AS174" s="15"/>
      <c r="AT174" s="15"/>
      <c r="AU174" s="15"/>
      <c r="AV174" s="15"/>
      <c r="AW174" s="15"/>
      <c r="AX174" s="15"/>
      <c r="AY174" s="15"/>
      <c r="AZ174" s="15"/>
    </row>
    <row r="175" spans="2:52" s="15" customFormat="1" ht="15.75" customHeight="1">
      <c r="B175" s="89" t="s">
        <v>36</v>
      </c>
      <c r="C175" s="89"/>
      <c r="D175" s="89"/>
      <c r="E175" s="89"/>
      <c r="F175" s="41"/>
      <c r="G175" s="62"/>
      <c r="H175" s="62"/>
      <c r="I175" s="2">
        <f>SUM(I156:I174)</f>
        <v>71</v>
      </c>
      <c r="J175" s="2">
        <f>SUM(J156:J174)</f>
        <v>2698.0000000000005</v>
      </c>
      <c r="K175" s="41">
        <f>SUM(K156:K174)</f>
        <v>34.89500000000001</v>
      </c>
      <c r="L175" s="53"/>
      <c r="M175" s="12"/>
      <c r="N175" s="12"/>
      <c r="O175" s="20"/>
      <c r="P175" s="12"/>
      <c r="Q175" s="12"/>
      <c r="R175" s="12"/>
      <c r="S175" s="12"/>
      <c r="T175" s="12"/>
      <c r="U175" s="12"/>
      <c r="V175" s="12"/>
      <c r="W175" s="12"/>
      <c r="X175" s="12"/>
      <c r="Y175" s="12"/>
      <c r="Z175" s="12"/>
      <c r="AA175" s="12"/>
      <c r="AB175" s="12"/>
      <c r="AC175" s="12"/>
      <c r="AD175" s="12"/>
      <c r="AE175" s="12"/>
      <c r="AF175" s="12"/>
      <c r="AG175" s="12"/>
      <c r="AH175" s="12"/>
      <c r="AI175" s="12"/>
      <c r="AJ175" s="12"/>
      <c r="AK175" s="12"/>
      <c r="AL175" s="12"/>
      <c r="AM175" s="12"/>
      <c r="AN175" s="12"/>
      <c r="AO175" s="12"/>
      <c r="AP175" s="12"/>
      <c r="AQ175" s="12"/>
      <c r="AR175" s="12"/>
      <c r="AS175" s="12"/>
      <c r="AT175" s="12"/>
      <c r="AU175" s="12"/>
      <c r="AV175" s="12"/>
      <c r="AW175" s="12"/>
      <c r="AX175" s="12"/>
      <c r="AY175" s="12"/>
      <c r="AZ175" s="12"/>
    </row>
    <row r="176" spans="2:52" ht="15.75" customHeight="1">
      <c r="B176" s="95" t="s">
        <v>60</v>
      </c>
      <c r="C176" s="44">
        <v>2</v>
      </c>
      <c r="D176" s="97" t="s">
        <v>92</v>
      </c>
      <c r="E176" s="32" t="s">
        <v>3</v>
      </c>
      <c r="F176" s="6">
        <v>0.06</v>
      </c>
      <c r="G176" s="55">
        <f>G5</f>
        <v>19</v>
      </c>
      <c r="H176" s="59">
        <f>O5</f>
        <v>15</v>
      </c>
      <c r="I176" s="5">
        <f t="shared" ref="I176:I185" si="56">H176*F176</f>
        <v>0.89999999999999991</v>
      </c>
      <c r="J176" s="7">
        <f t="shared" ref="J176:J185" si="57">K176*H176</f>
        <v>34.199999999999996</v>
      </c>
      <c r="K176" s="8">
        <f>G176*F176*C176</f>
        <v>2.2799999999999998</v>
      </c>
    </row>
    <row r="177" spans="2:21" ht="15.75" customHeight="1">
      <c r="B177" s="96"/>
      <c r="C177" s="51">
        <f>C176</f>
        <v>2</v>
      </c>
      <c r="D177" s="97"/>
      <c r="E177" s="32" t="s">
        <v>8</v>
      </c>
      <c r="F177" s="6">
        <v>8.0000000000000002E-3</v>
      </c>
      <c r="G177" s="49">
        <f>G176</f>
        <v>19</v>
      </c>
      <c r="H177" s="59">
        <f>O8</f>
        <v>40</v>
      </c>
      <c r="I177" s="5">
        <f t="shared" si="56"/>
        <v>0.32</v>
      </c>
      <c r="J177" s="7">
        <f t="shared" si="57"/>
        <v>12.16</v>
      </c>
      <c r="K177" s="8">
        <f t="shared" ref="K177:K197" si="58">G177*F177*C177</f>
        <v>0.30399999999999999</v>
      </c>
    </row>
    <row r="178" spans="2:21" ht="15.75" customHeight="1">
      <c r="B178" s="96"/>
      <c r="C178" s="51">
        <f t="shared" ref="C178:C198" si="59">C177</f>
        <v>2</v>
      </c>
      <c r="D178" s="97"/>
      <c r="E178" s="33" t="s">
        <v>12</v>
      </c>
      <c r="F178" s="36">
        <v>2.0000000000000001E-4</v>
      </c>
      <c r="G178" s="49">
        <f t="shared" ref="G178:G197" si="60">G177</f>
        <v>19</v>
      </c>
      <c r="H178" s="59">
        <f>O13</f>
        <v>950</v>
      </c>
      <c r="I178" s="5">
        <f t="shared" si="56"/>
        <v>0.19</v>
      </c>
      <c r="J178" s="7">
        <f t="shared" si="57"/>
        <v>7.22</v>
      </c>
      <c r="K178" s="8">
        <f t="shared" si="58"/>
        <v>7.6E-3</v>
      </c>
    </row>
    <row r="179" spans="2:21" ht="15.75" customHeight="1">
      <c r="B179" s="96"/>
      <c r="C179" s="51">
        <f t="shared" si="59"/>
        <v>2</v>
      </c>
      <c r="D179" s="97"/>
      <c r="E179" s="32" t="s">
        <v>11</v>
      </c>
      <c r="F179" s="6">
        <v>3.0000000000000001E-3</v>
      </c>
      <c r="G179" s="49">
        <f t="shared" si="60"/>
        <v>19</v>
      </c>
      <c r="H179" s="59">
        <f>O12</f>
        <v>60</v>
      </c>
      <c r="I179" s="5">
        <f t="shared" si="56"/>
        <v>0.18</v>
      </c>
      <c r="J179" s="7">
        <f t="shared" si="57"/>
        <v>6.84</v>
      </c>
      <c r="K179" s="8">
        <f t="shared" si="58"/>
        <v>0.114</v>
      </c>
    </row>
    <row r="180" spans="2:21" ht="15.75" customHeight="1">
      <c r="B180" s="96"/>
      <c r="C180" s="51">
        <f t="shared" si="59"/>
        <v>2</v>
      </c>
      <c r="D180" s="97"/>
      <c r="E180" s="33" t="s">
        <v>6</v>
      </c>
      <c r="F180" s="6">
        <v>3.0000000000000001E-3</v>
      </c>
      <c r="G180" s="49">
        <f t="shared" si="60"/>
        <v>19</v>
      </c>
      <c r="H180" s="55">
        <f>O19</f>
        <v>108</v>
      </c>
      <c r="I180" s="5">
        <f t="shared" si="56"/>
        <v>0.32400000000000001</v>
      </c>
      <c r="J180" s="7">
        <f t="shared" si="57"/>
        <v>12.312000000000001</v>
      </c>
      <c r="K180" s="8">
        <f>G180*F180*C180</f>
        <v>0.114</v>
      </c>
    </row>
    <row r="181" spans="2:21" ht="15.75" customHeight="1">
      <c r="B181" s="96"/>
      <c r="C181" s="51">
        <f t="shared" si="59"/>
        <v>2</v>
      </c>
      <c r="D181" s="98" t="s">
        <v>21</v>
      </c>
      <c r="E181" s="32" t="s">
        <v>7</v>
      </c>
      <c r="F181" s="6">
        <v>0.1</v>
      </c>
      <c r="G181" s="49">
        <f t="shared" si="60"/>
        <v>19</v>
      </c>
      <c r="H181" s="55">
        <f>O7</f>
        <v>35</v>
      </c>
      <c r="I181" s="5">
        <f t="shared" si="56"/>
        <v>3.5</v>
      </c>
      <c r="J181" s="7">
        <f t="shared" si="57"/>
        <v>133</v>
      </c>
      <c r="K181" s="8">
        <f t="shared" si="58"/>
        <v>3.8000000000000003</v>
      </c>
    </row>
    <row r="182" spans="2:21" ht="15.75" customHeight="1">
      <c r="B182" s="96"/>
      <c r="C182" s="51">
        <f t="shared" si="59"/>
        <v>2</v>
      </c>
      <c r="D182" s="99"/>
      <c r="E182" s="32" t="s">
        <v>17</v>
      </c>
      <c r="F182" s="6">
        <v>0.02</v>
      </c>
      <c r="G182" s="49">
        <f t="shared" si="60"/>
        <v>19</v>
      </c>
      <c r="H182" s="55">
        <f>O20</f>
        <v>50</v>
      </c>
      <c r="I182" s="5">
        <f t="shared" si="56"/>
        <v>1</v>
      </c>
      <c r="J182" s="7">
        <f t="shared" si="57"/>
        <v>38</v>
      </c>
      <c r="K182" s="8">
        <f t="shared" si="58"/>
        <v>0.76</v>
      </c>
    </row>
    <row r="183" spans="2:21" ht="15.75" customHeight="1">
      <c r="B183" s="96"/>
      <c r="C183" s="51">
        <f t="shared" si="59"/>
        <v>2</v>
      </c>
      <c r="D183" s="99"/>
      <c r="E183" s="32" t="s">
        <v>8</v>
      </c>
      <c r="F183" s="6">
        <v>1.3000000000000001E-2</v>
      </c>
      <c r="G183" s="49">
        <f t="shared" si="60"/>
        <v>19</v>
      </c>
      <c r="H183" s="55">
        <f>O8</f>
        <v>40</v>
      </c>
      <c r="I183" s="5">
        <f t="shared" si="56"/>
        <v>0.52</v>
      </c>
      <c r="J183" s="7">
        <f t="shared" si="57"/>
        <v>19.760000000000002</v>
      </c>
      <c r="K183" s="8">
        <f t="shared" si="58"/>
        <v>0.49400000000000005</v>
      </c>
    </row>
    <row r="184" spans="2:21" ht="15.75" customHeight="1">
      <c r="B184" s="96"/>
      <c r="C184" s="51">
        <f t="shared" si="59"/>
        <v>2</v>
      </c>
      <c r="D184" s="99"/>
      <c r="E184" s="33" t="s">
        <v>10</v>
      </c>
      <c r="F184" s="6">
        <v>1.2E-2</v>
      </c>
      <c r="G184" s="49">
        <f t="shared" si="60"/>
        <v>19</v>
      </c>
      <c r="H184" s="55">
        <f>O9</f>
        <v>40</v>
      </c>
      <c r="I184" s="5">
        <f t="shared" si="56"/>
        <v>0.48</v>
      </c>
      <c r="J184" s="7">
        <f t="shared" si="57"/>
        <v>18.240000000000002</v>
      </c>
      <c r="K184" s="8">
        <f t="shared" si="58"/>
        <v>0.45600000000000002</v>
      </c>
    </row>
    <row r="185" spans="2:21" ht="15.75" customHeight="1">
      <c r="B185" s="96"/>
      <c r="C185" s="51">
        <f t="shared" si="59"/>
        <v>2</v>
      </c>
      <c r="D185" s="99"/>
      <c r="E185" s="33" t="s">
        <v>6</v>
      </c>
      <c r="F185" s="6">
        <v>5.0000000000000001E-3</v>
      </c>
      <c r="G185" s="49">
        <f t="shared" si="60"/>
        <v>19</v>
      </c>
      <c r="H185" s="55">
        <f>O19</f>
        <v>108</v>
      </c>
      <c r="I185" s="5">
        <f t="shared" si="56"/>
        <v>0.54</v>
      </c>
      <c r="J185" s="7">
        <f t="shared" si="57"/>
        <v>20.52</v>
      </c>
      <c r="K185" s="8">
        <f t="shared" si="58"/>
        <v>0.19</v>
      </c>
      <c r="M185" s="53"/>
      <c r="N185" s="53"/>
      <c r="O185" s="53"/>
      <c r="P185" s="53"/>
    </row>
    <row r="186" spans="2:21" ht="15.75" customHeight="1">
      <c r="B186" s="96"/>
      <c r="C186" s="51">
        <f t="shared" si="59"/>
        <v>2</v>
      </c>
      <c r="D186" s="100"/>
      <c r="E186" s="33" t="s">
        <v>71</v>
      </c>
      <c r="F186" s="6">
        <v>0.17499999999999999</v>
      </c>
      <c r="G186" s="49">
        <f t="shared" si="60"/>
        <v>19</v>
      </c>
      <c r="H186" s="56"/>
      <c r="I186" s="61"/>
      <c r="J186" s="7"/>
      <c r="K186" s="8">
        <f t="shared" si="58"/>
        <v>6.6499999999999995</v>
      </c>
    </row>
    <row r="187" spans="2:21" ht="15.75" customHeight="1">
      <c r="B187" s="96"/>
      <c r="C187" s="51">
        <f t="shared" si="59"/>
        <v>2</v>
      </c>
      <c r="D187" s="101" t="s">
        <v>30</v>
      </c>
      <c r="E187" s="32" t="s">
        <v>55</v>
      </c>
      <c r="F187" s="6">
        <f>I187/H187</f>
        <v>0.20091578947368427</v>
      </c>
      <c r="G187" s="49">
        <f t="shared" si="60"/>
        <v>19</v>
      </c>
      <c r="H187" s="55">
        <f>O28</f>
        <v>190</v>
      </c>
      <c r="I187" s="5">
        <f>71-I176-I177-I178-I179-I180-I181-I182-I183-I184-I185-I188-I189-I190-I191-I192-I193-I194-I196-I197-I198</f>
        <v>38.174000000000014</v>
      </c>
      <c r="J187" s="7">
        <f>K187*H187</f>
        <v>1450.6120000000003</v>
      </c>
      <c r="K187" s="8">
        <f t="shared" si="58"/>
        <v>7.634800000000002</v>
      </c>
    </row>
    <row r="188" spans="2:21" ht="15.75" customHeight="1">
      <c r="B188" s="96"/>
      <c r="C188" s="51">
        <f t="shared" si="59"/>
        <v>2</v>
      </c>
      <c r="D188" s="102"/>
      <c r="E188" s="32" t="s">
        <v>8</v>
      </c>
      <c r="F188" s="6">
        <v>0.02</v>
      </c>
      <c r="G188" s="49">
        <f t="shared" si="60"/>
        <v>19</v>
      </c>
      <c r="H188" s="59">
        <f>O8</f>
        <v>40</v>
      </c>
      <c r="I188" s="5">
        <f t="shared" ref="I188:I194" si="61">H188*F188</f>
        <v>0.8</v>
      </c>
      <c r="J188" s="7">
        <f t="shared" ref="J188:J194" si="62">K188*H188</f>
        <v>30.4</v>
      </c>
      <c r="K188" s="8">
        <f t="shared" si="58"/>
        <v>0.76</v>
      </c>
    </row>
    <row r="189" spans="2:21" ht="15.75" customHeight="1">
      <c r="B189" s="96"/>
      <c r="C189" s="51">
        <f t="shared" si="59"/>
        <v>2</v>
      </c>
      <c r="D189" s="102"/>
      <c r="E189" s="33" t="s">
        <v>10</v>
      </c>
      <c r="F189" s="6">
        <v>1.2999999999999999E-2</v>
      </c>
      <c r="G189" s="49">
        <f t="shared" si="60"/>
        <v>19</v>
      </c>
      <c r="H189" s="55">
        <f>O9</f>
        <v>40</v>
      </c>
      <c r="I189" s="5">
        <f t="shared" si="61"/>
        <v>0.52</v>
      </c>
      <c r="J189" s="7">
        <f t="shared" si="62"/>
        <v>19.759999999999998</v>
      </c>
      <c r="K189" s="8">
        <f t="shared" si="58"/>
        <v>0.49399999999999999</v>
      </c>
    </row>
    <row r="190" spans="2:21" ht="15.75" customHeight="1">
      <c r="B190" s="96"/>
      <c r="C190" s="51">
        <f t="shared" si="59"/>
        <v>2</v>
      </c>
      <c r="D190" s="102"/>
      <c r="E190" s="33" t="s">
        <v>24</v>
      </c>
      <c r="F190" s="6">
        <v>0.01</v>
      </c>
      <c r="G190" s="49">
        <f t="shared" si="60"/>
        <v>19</v>
      </c>
      <c r="H190" s="55">
        <f>O11</f>
        <v>680</v>
      </c>
      <c r="I190" s="5">
        <f t="shared" si="61"/>
        <v>6.8</v>
      </c>
      <c r="J190" s="7">
        <f t="shared" si="62"/>
        <v>258.39999999999998</v>
      </c>
      <c r="K190" s="8">
        <f t="shared" si="58"/>
        <v>0.38</v>
      </c>
    </row>
    <row r="191" spans="2:21" ht="15.75" customHeight="1">
      <c r="B191" s="96"/>
      <c r="C191" s="51">
        <f t="shared" si="59"/>
        <v>2</v>
      </c>
      <c r="D191" s="103"/>
      <c r="E191" s="33" t="s">
        <v>78</v>
      </c>
      <c r="F191" s="6">
        <v>5.8000000000000003E-2</v>
      </c>
      <c r="G191" s="49">
        <f t="shared" si="60"/>
        <v>19</v>
      </c>
      <c r="H191" s="55">
        <f>O15</f>
        <v>79</v>
      </c>
      <c r="I191" s="5">
        <f t="shared" si="61"/>
        <v>4.5819999999999999</v>
      </c>
      <c r="J191" s="7">
        <f t="shared" si="62"/>
        <v>174.11600000000001</v>
      </c>
      <c r="K191" s="8">
        <f t="shared" si="58"/>
        <v>2.2040000000000002</v>
      </c>
      <c r="R191" s="15"/>
      <c r="S191" s="15"/>
      <c r="T191" s="15"/>
      <c r="U191" s="15"/>
    </row>
    <row r="192" spans="2:21" ht="15.75" customHeight="1">
      <c r="B192" s="96"/>
      <c r="C192" s="51">
        <f t="shared" si="59"/>
        <v>2</v>
      </c>
      <c r="D192" s="98" t="s">
        <v>88</v>
      </c>
      <c r="E192" s="32" t="s">
        <v>13</v>
      </c>
      <c r="F192" s="6">
        <v>4.5999999999999999E-2</v>
      </c>
      <c r="G192" s="49">
        <f t="shared" si="60"/>
        <v>19</v>
      </c>
      <c r="H192" s="55">
        <f>O18</f>
        <v>65</v>
      </c>
      <c r="I192" s="5">
        <f t="shared" si="61"/>
        <v>2.9899999999999998</v>
      </c>
      <c r="J192" s="7">
        <f t="shared" si="62"/>
        <v>113.62</v>
      </c>
      <c r="K192" s="8">
        <f t="shared" si="58"/>
        <v>1.748</v>
      </c>
      <c r="M192" s="17"/>
      <c r="N192" s="15"/>
      <c r="O192" s="22"/>
      <c r="P192" s="15"/>
    </row>
    <row r="193" spans="2:52" ht="15.75" customHeight="1">
      <c r="B193" s="96"/>
      <c r="C193" s="51">
        <f t="shared" si="59"/>
        <v>2</v>
      </c>
      <c r="D193" s="99"/>
      <c r="E193" s="32" t="s">
        <v>11</v>
      </c>
      <c r="F193" s="6">
        <v>2.4E-2</v>
      </c>
      <c r="G193" s="49">
        <f t="shared" si="60"/>
        <v>19</v>
      </c>
      <c r="H193" s="55">
        <f>O12</f>
        <v>60</v>
      </c>
      <c r="I193" s="5">
        <f t="shared" si="61"/>
        <v>1.44</v>
      </c>
      <c r="J193" s="7">
        <f>K193*H193</f>
        <v>54.72</v>
      </c>
      <c r="K193" s="8">
        <f t="shared" si="58"/>
        <v>0.91200000000000003</v>
      </c>
      <c r="Q193" s="15"/>
      <c r="V193" s="15"/>
      <c r="W193" s="15"/>
      <c r="X193" s="15"/>
      <c r="Y193" s="15"/>
      <c r="Z193" s="15"/>
      <c r="AA193" s="15"/>
      <c r="AB193" s="15"/>
      <c r="AC193" s="15"/>
      <c r="AD193" s="15"/>
      <c r="AE193" s="15"/>
      <c r="AF193" s="15"/>
      <c r="AG193" s="15"/>
      <c r="AH193" s="15"/>
      <c r="AI193" s="15"/>
      <c r="AJ193" s="15"/>
      <c r="AK193" s="15"/>
      <c r="AL193" s="15"/>
      <c r="AM193" s="15"/>
      <c r="AN193" s="15"/>
      <c r="AO193" s="15"/>
      <c r="AP193" s="15"/>
      <c r="AQ193" s="15"/>
      <c r="AR193" s="15"/>
      <c r="AS193" s="15"/>
      <c r="AT193" s="15"/>
      <c r="AU193" s="15"/>
      <c r="AV193" s="15"/>
      <c r="AW193" s="15"/>
      <c r="AX193" s="15"/>
      <c r="AY193" s="15"/>
      <c r="AZ193" s="15"/>
    </row>
    <row r="194" spans="2:52" s="15" customFormat="1" ht="15.75" customHeight="1">
      <c r="B194" s="96"/>
      <c r="C194" s="51">
        <f t="shared" si="59"/>
        <v>2</v>
      </c>
      <c r="D194" s="99"/>
      <c r="E194" s="32" t="s">
        <v>12</v>
      </c>
      <c r="F194" s="36">
        <v>2.0000000000000001E-4</v>
      </c>
      <c r="G194" s="49">
        <f t="shared" si="60"/>
        <v>19</v>
      </c>
      <c r="H194" s="55">
        <f>O13</f>
        <v>950</v>
      </c>
      <c r="I194" s="5">
        <f t="shared" si="61"/>
        <v>0.19</v>
      </c>
      <c r="J194" s="7">
        <f t="shared" si="62"/>
        <v>7.22</v>
      </c>
      <c r="K194" s="8">
        <f t="shared" si="58"/>
        <v>7.6E-3</v>
      </c>
      <c r="L194" s="53"/>
      <c r="M194" s="53"/>
      <c r="N194" s="53"/>
      <c r="O194" s="53"/>
      <c r="P194" s="53"/>
      <c r="Q194" s="12"/>
      <c r="R194" s="12"/>
      <c r="S194" s="12"/>
      <c r="T194" s="12"/>
      <c r="U194" s="12"/>
      <c r="V194" s="12"/>
      <c r="W194" s="12"/>
      <c r="X194" s="12"/>
      <c r="Y194" s="12"/>
      <c r="Z194" s="12"/>
      <c r="AA194" s="12"/>
      <c r="AB194" s="12"/>
      <c r="AC194" s="12"/>
      <c r="AD194" s="12"/>
      <c r="AE194" s="12"/>
      <c r="AF194" s="12"/>
      <c r="AG194" s="12"/>
      <c r="AH194" s="12"/>
      <c r="AI194" s="12"/>
      <c r="AJ194" s="12"/>
      <c r="AK194" s="12"/>
      <c r="AL194" s="12"/>
      <c r="AM194" s="12"/>
      <c r="AN194" s="12"/>
      <c r="AO194" s="12"/>
      <c r="AP194" s="12"/>
      <c r="AQ194" s="12"/>
      <c r="AR194" s="12"/>
      <c r="AS194" s="12"/>
      <c r="AT194" s="12"/>
      <c r="AU194" s="12"/>
      <c r="AV194" s="12"/>
      <c r="AW194" s="12"/>
      <c r="AX194" s="12"/>
      <c r="AY194" s="12"/>
      <c r="AZ194" s="12"/>
    </row>
    <row r="195" spans="2:52" ht="15.75" customHeight="1">
      <c r="B195" s="96"/>
      <c r="C195" s="51">
        <f t="shared" si="59"/>
        <v>2</v>
      </c>
      <c r="D195" s="100"/>
      <c r="E195" s="32" t="s">
        <v>71</v>
      </c>
      <c r="F195" s="6">
        <v>0.17199999999999999</v>
      </c>
      <c r="G195" s="49">
        <f t="shared" si="60"/>
        <v>19</v>
      </c>
      <c r="H195" s="55"/>
      <c r="I195" s="5"/>
      <c r="J195" s="7"/>
      <c r="K195" s="8">
        <f t="shared" si="58"/>
        <v>6.5359999999999996</v>
      </c>
    </row>
    <row r="196" spans="2:52" ht="15.75" customHeight="1">
      <c r="B196" s="96"/>
      <c r="C196" s="51">
        <f t="shared" si="59"/>
        <v>2</v>
      </c>
      <c r="D196" s="3" t="s">
        <v>33</v>
      </c>
      <c r="E196" s="37" t="s">
        <v>33</v>
      </c>
      <c r="F196" s="6">
        <v>0.04</v>
      </c>
      <c r="G196" s="49">
        <f t="shared" si="60"/>
        <v>19</v>
      </c>
      <c r="H196" s="55">
        <f>O17</f>
        <v>45</v>
      </c>
      <c r="I196" s="5">
        <f>H196*F196</f>
        <v>1.8</v>
      </c>
      <c r="J196" s="7">
        <f>K196*H196</f>
        <v>68.400000000000006</v>
      </c>
      <c r="K196" s="8">
        <f t="shared" si="58"/>
        <v>1.52</v>
      </c>
    </row>
    <row r="197" spans="2:52" ht="15.75" customHeight="1">
      <c r="B197" s="96"/>
      <c r="C197" s="51">
        <f t="shared" si="59"/>
        <v>2</v>
      </c>
      <c r="D197" s="63" t="s">
        <v>20</v>
      </c>
      <c r="E197" s="35" t="s">
        <v>20</v>
      </c>
      <c r="F197" s="6">
        <v>0.05</v>
      </c>
      <c r="G197" s="49">
        <f t="shared" si="60"/>
        <v>19</v>
      </c>
      <c r="H197" s="56">
        <f>O30</f>
        <v>115</v>
      </c>
      <c r="I197" s="5">
        <f>H197*F197</f>
        <v>5.75</v>
      </c>
      <c r="J197" s="7">
        <f>K197*H197</f>
        <v>218.50000000000003</v>
      </c>
      <c r="K197" s="8">
        <f t="shared" si="58"/>
        <v>1.9000000000000001</v>
      </c>
    </row>
    <row r="198" spans="2:52" ht="15.75" customHeight="1">
      <c r="B198" s="104"/>
      <c r="C198" s="51">
        <f t="shared" si="59"/>
        <v>2</v>
      </c>
      <c r="D198" s="64"/>
      <c r="E198" s="32"/>
      <c r="F198" s="6"/>
      <c r="G198" s="49"/>
      <c r="H198" s="55"/>
      <c r="I198" s="5"/>
      <c r="J198" s="7"/>
      <c r="K198" s="8"/>
      <c r="M198" s="53"/>
      <c r="N198" s="53"/>
      <c r="O198" s="53"/>
      <c r="P198" s="53"/>
    </row>
    <row r="199" spans="2:52" ht="15.75" customHeight="1">
      <c r="B199" s="89" t="s">
        <v>36</v>
      </c>
      <c r="C199" s="89"/>
      <c r="D199" s="89"/>
      <c r="E199" s="89"/>
      <c r="F199" s="41"/>
      <c r="G199" s="62"/>
      <c r="H199" s="62"/>
      <c r="I199" s="2">
        <f>SUM(I176:I198)</f>
        <v>71.000000000000014</v>
      </c>
      <c r="J199" s="2">
        <f>SUM(J176:J198)</f>
        <v>2698</v>
      </c>
      <c r="K199" s="41">
        <f>SUM(K176:K198)</f>
        <v>39.266000000000005</v>
      </c>
      <c r="M199" s="53"/>
      <c r="N199" s="53"/>
      <c r="O199" s="53"/>
      <c r="P199" s="53"/>
    </row>
    <row r="200" spans="2:52" ht="15.75" customHeight="1">
      <c r="B200" s="53"/>
      <c r="C200" s="53"/>
      <c r="D200" s="53"/>
      <c r="E200" s="53"/>
      <c r="F200" s="25"/>
      <c r="G200" s="53"/>
      <c r="H200" s="53"/>
      <c r="I200" s="53"/>
      <c r="J200" s="53"/>
      <c r="K200" s="53"/>
      <c r="M200" s="53"/>
      <c r="N200" s="53"/>
      <c r="O200" s="53"/>
      <c r="P200" s="53"/>
      <c r="Q200" s="53"/>
      <c r="V200" s="53"/>
      <c r="W200" s="53"/>
      <c r="X200" s="53"/>
      <c r="Y200" s="53"/>
      <c r="Z200" s="53"/>
      <c r="AA200" s="53"/>
      <c r="AB200" s="53"/>
      <c r="AC200" s="53"/>
      <c r="AD200" s="53"/>
      <c r="AE200" s="53"/>
      <c r="AF200" s="53"/>
      <c r="AG200" s="53"/>
      <c r="AH200" s="53"/>
      <c r="AI200" s="53"/>
      <c r="AJ200" s="53"/>
      <c r="AK200" s="53"/>
      <c r="AL200" s="53"/>
      <c r="AM200" s="53"/>
      <c r="AN200" s="53"/>
      <c r="AO200" s="53"/>
      <c r="AP200" s="53"/>
      <c r="AQ200" s="53"/>
      <c r="AR200" s="53"/>
      <c r="AS200" s="53"/>
      <c r="AT200" s="53"/>
      <c r="AU200" s="53"/>
      <c r="AV200" s="53"/>
      <c r="AW200" s="53"/>
      <c r="AX200" s="53"/>
      <c r="AY200" s="53"/>
      <c r="AZ200" s="53"/>
    </row>
    <row r="201" spans="2:52" s="53" customFormat="1" ht="15.75" customHeight="1">
      <c r="F201" s="25"/>
      <c r="R201" s="12"/>
      <c r="S201" s="12"/>
      <c r="T201" s="12"/>
      <c r="U201" s="12"/>
    </row>
    <row r="202" spans="2:52" s="53" customFormat="1" ht="15.75" customHeight="1">
      <c r="F202" s="25"/>
      <c r="R202" s="12"/>
      <c r="S202" s="12"/>
      <c r="T202" s="12"/>
      <c r="U202" s="12"/>
    </row>
    <row r="203" spans="2:52" s="53" customFormat="1" ht="15.75" customHeight="1">
      <c r="F203" s="25"/>
      <c r="R203" s="12"/>
      <c r="S203" s="12"/>
      <c r="T203" s="12"/>
      <c r="U203" s="12"/>
    </row>
    <row r="204" spans="2:52" s="53" customFormat="1" ht="15.75" customHeight="1">
      <c r="F204" s="25"/>
      <c r="R204" s="12"/>
      <c r="S204" s="12"/>
      <c r="T204" s="12"/>
      <c r="U204" s="12"/>
    </row>
    <row r="205" spans="2:52" s="53" customFormat="1" ht="15.75" customHeight="1">
      <c r="F205" s="25"/>
      <c r="R205" s="12"/>
      <c r="S205" s="12"/>
      <c r="T205" s="12"/>
      <c r="U205" s="12"/>
    </row>
    <row r="206" spans="2:52" s="53" customFormat="1" ht="0.6" customHeight="1">
      <c r="F206" s="25"/>
      <c r="M206" s="12"/>
      <c r="N206" s="12"/>
      <c r="O206" s="20"/>
      <c r="P206" s="12"/>
      <c r="R206" s="12"/>
      <c r="S206" s="12"/>
      <c r="T206" s="12"/>
      <c r="U206" s="12"/>
    </row>
    <row r="207" spans="2:52" s="53" customFormat="1" ht="27.75" customHeight="1">
      <c r="B207" s="105" t="s">
        <v>42</v>
      </c>
      <c r="C207" s="106"/>
      <c r="D207" s="54" t="s">
        <v>48</v>
      </c>
      <c r="E207" s="54" t="s">
        <v>54</v>
      </c>
      <c r="F207" s="10" t="s">
        <v>44</v>
      </c>
      <c r="G207" s="54" t="s">
        <v>1</v>
      </c>
      <c r="H207" s="54" t="s">
        <v>41</v>
      </c>
      <c r="I207" s="54" t="s">
        <v>45</v>
      </c>
      <c r="J207" s="54" t="s">
        <v>46</v>
      </c>
      <c r="K207" s="10" t="s">
        <v>2</v>
      </c>
      <c r="M207" s="12"/>
      <c r="N207" s="12"/>
      <c r="O207" s="20"/>
      <c r="P207" s="12"/>
      <c r="Q207" s="12"/>
      <c r="R207" s="12"/>
      <c r="S207" s="12"/>
      <c r="T207" s="12"/>
      <c r="U207" s="12"/>
      <c r="V207" s="12"/>
      <c r="W207" s="12"/>
      <c r="X207" s="12"/>
      <c r="Y207" s="12"/>
      <c r="Z207" s="12"/>
      <c r="AA207" s="12"/>
      <c r="AB207" s="12"/>
      <c r="AC207" s="12"/>
      <c r="AD207" s="12"/>
      <c r="AE207" s="12"/>
      <c r="AF207" s="12"/>
      <c r="AG207" s="12"/>
      <c r="AH207" s="12"/>
      <c r="AI207" s="12"/>
      <c r="AJ207" s="12"/>
      <c r="AK207" s="12"/>
      <c r="AL207" s="12"/>
      <c r="AM207" s="12"/>
      <c r="AN207" s="12"/>
      <c r="AO207" s="12"/>
      <c r="AP207" s="12"/>
      <c r="AQ207" s="12"/>
      <c r="AR207" s="12"/>
      <c r="AS207" s="12"/>
      <c r="AT207" s="12"/>
      <c r="AU207" s="12"/>
      <c r="AV207" s="12"/>
      <c r="AW207" s="12"/>
      <c r="AX207" s="12"/>
      <c r="AY207" s="12"/>
      <c r="AZ207" s="12"/>
    </row>
    <row r="208" spans="2:52">
      <c r="B208" s="107" t="s">
        <v>61</v>
      </c>
      <c r="C208" s="44">
        <v>2</v>
      </c>
      <c r="D208" s="97" t="s">
        <v>70</v>
      </c>
      <c r="E208" s="32" t="s">
        <v>5</v>
      </c>
      <c r="F208" s="6">
        <v>4.5999999999999999E-2</v>
      </c>
      <c r="G208" s="55">
        <f>G5</f>
        <v>19</v>
      </c>
      <c r="H208" s="55">
        <f>O6</f>
        <v>35</v>
      </c>
      <c r="I208" s="5">
        <f>H208*F208</f>
        <v>1.6099999999999999</v>
      </c>
      <c r="J208" s="7">
        <f t="shared" ref="J208:J217" si="63">K208*H208</f>
        <v>61.18</v>
      </c>
      <c r="K208" s="8">
        <f>G208*F208*C208</f>
        <v>1.748</v>
      </c>
    </row>
    <row r="209" spans="2:52" ht="15.75" customHeight="1">
      <c r="B209" s="107"/>
      <c r="C209" s="51">
        <f>C208</f>
        <v>2</v>
      </c>
      <c r="D209" s="97"/>
      <c r="E209" s="32" t="s">
        <v>31</v>
      </c>
      <c r="F209" s="6">
        <v>0.02</v>
      </c>
      <c r="G209" s="49">
        <f>G208</f>
        <v>19</v>
      </c>
      <c r="H209" s="56">
        <f>O33</f>
        <v>130</v>
      </c>
      <c r="I209" s="5">
        <f>H209*F209</f>
        <v>2.6</v>
      </c>
      <c r="J209" s="7">
        <f t="shared" si="63"/>
        <v>98.8</v>
      </c>
      <c r="K209" s="8">
        <f t="shared" ref="K209:K226" si="64">G209*F209*C209</f>
        <v>0.76</v>
      </c>
    </row>
    <row r="210" spans="2:52" ht="15.75" customHeight="1">
      <c r="B210" s="107"/>
      <c r="C210" s="51">
        <f t="shared" ref="C210:C226" si="65">C209</f>
        <v>2</v>
      </c>
      <c r="D210" s="97"/>
      <c r="E210" s="33" t="s">
        <v>6</v>
      </c>
      <c r="F210" s="6">
        <v>3.0000000000000001E-3</v>
      </c>
      <c r="G210" s="49">
        <f t="shared" ref="G210:G226" si="66">G209</f>
        <v>19</v>
      </c>
      <c r="H210" s="59">
        <f>O19</f>
        <v>108</v>
      </c>
      <c r="I210" s="5">
        <f>H210*F210</f>
        <v>0.32400000000000001</v>
      </c>
      <c r="J210" s="7">
        <f t="shared" si="63"/>
        <v>12.312000000000001</v>
      </c>
      <c r="K210" s="8">
        <f t="shared" si="64"/>
        <v>0.114</v>
      </c>
    </row>
    <row r="211" spans="2:52" ht="15.75" customHeight="1">
      <c r="B211" s="107"/>
      <c r="C211" s="51">
        <f t="shared" si="65"/>
        <v>2</v>
      </c>
      <c r="D211" s="97"/>
      <c r="E211" s="32" t="s">
        <v>8</v>
      </c>
      <c r="F211" s="6">
        <v>1.3000000000000001E-2</v>
      </c>
      <c r="G211" s="49">
        <f t="shared" si="66"/>
        <v>19</v>
      </c>
      <c r="H211" s="59">
        <f>O8</f>
        <v>40</v>
      </c>
      <c r="I211" s="5">
        <f>H211*F211</f>
        <v>0.52</v>
      </c>
      <c r="J211" s="7">
        <f t="shared" si="63"/>
        <v>19.760000000000002</v>
      </c>
      <c r="K211" s="8">
        <f t="shared" si="64"/>
        <v>0.49400000000000005</v>
      </c>
    </row>
    <row r="212" spans="2:52" ht="15.75" customHeight="1">
      <c r="B212" s="107"/>
      <c r="C212" s="51">
        <f t="shared" si="65"/>
        <v>2</v>
      </c>
      <c r="D212" s="98" t="s">
        <v>27</v>
      </c>
      <c r="E212" s="32" t="s">
        <v>73</v>
      </c>
      <c r="F212" s="6">
        <f>I212/H212</f>
        <v>0.11458837209302332</v>
      </c>
      <c r="G212" s="49">
        <f t="shared" si="66"/>
        <v>19</v>
      </c>
      <c r="H212" s="55">
        <f>O14</f>
        <v>430</v>
      </c>
      <c r="I212" s="5">
        <f>71-I208-I209-I210-I211-I213-I214-I215-I216-I217-I218-I219-I220-I221-I222-I223-I224-I225-I226</f>
        <v>49.273000000000025</v>
      </c>
      <c r="J212" s="7">
        <f t="shared" si="63"/>
        <v>1872.3740000000012</v>
      </c>
      <c r="K212" s="8">
        <f t="shared" si="64"/>
        <v>4.3543581395348863</v>
      </c>
    </row>
    <row r="213" spans="2:52" ht="15.75" customHeight="1">
      <c r="B213" s="107"/>
      <c r="C213" s="51">
        <f t="shared" si="65"/>
        <v>2</v>
      </c>
      <c r="D213" s="99"/>
      <c r="E213" s="32" t="s">
        <v>7</v>
      </c>
      <c r="F213" s="6">
        <v>0.107</v>
      </c>
      <c r="G213" s="49">
        <f t="shared" si="66"/>
        <v>19</v>
      </c>
      <c r="H213" s="55">
        <f>O7</f>
        <v>35</v>
      </c>
      <c r="I213" s="5">
        <f t="shared" ref="I213:I218" si="67">H213*F213</f>
        <v>3.7450000000000001</v>
      </c>
      <c r="J213" s="7">
        <f t="shared" si="63"/>
        <v>142.31</v>
      </c>
      <c r="K213" s="8">
        <f t="shared" si="64"/>
        <v>4.0659999999999998</v>
      </c>
    </row>
    <row r="214" spans="2:52" ht="15.75" customHeight="1">
      <c r="B214" s="107"/>
      <c r="C214" s="51">
        <f t="shared" si="65"/>
        <v>2</v>
      </c>
      <c r="D214" s="99"/>
      <c r="E214" s="32" t="s">
        <v>78</v>
      </c>
      <c r="F214" s="6">
        <v>6.0000000000000001E-3</v>
      </c>
      <c r="G214" s="49">
        <f t="shared" si="66"/>
        <v>19</v>
      </c>
      <c r="H214" s="55">
        <f>O15</f>
        <v>79</v>
      </c>
      <c r="I214" s="5">
        <f t="shared" si="67"/>
        <v>0.47400000000000003</v>
      </c>
      <c r="J214" s="7">
        <f t="shared" si="63"/>
        <v>18.012</v>
      </c>
      <c r="K214" s="8">
        <f t="shared" si="64"/>
        <v>0.22800000000000001</v>
      </c>
    </row>
    <row r="215" spans="2:52" ht="15.75" customHeight="1">
      <c r="B215" s="107"/>
      <c r="C215" s="51">
        <f t="shared" si="65"/>
        <v>2</v>
      </c>
      <c r="D215" s="99"/>
      <c r="E215" s="32" t="s">
        <v>8</v>
      </c>
      <c r="F215" s="6">
        <v>1.3000000000000001E-2</v>
      </c>
      <c r="G215" s="49">
        <f t="shared" si="66"/>
        <v>19</v>
      </c>
      <c r="H215" s="55">
        <f>O8</f>
        <v>40</v>
      </c>
      <c r="I215" s="5">
        <f t="shared" si="67"/>
        <v>0.52</v>
      </c>
      <c r="J215" s="7">
        <f t="shared" si="63"/>
        <v>19.760000000000002</v>
      </c>
      <c r="K215" s="8">
        <f t="shared" si="64"/>
        <v>0.49400000000000005</v>
      </c>
    </row>
    <row r="216" spans="2:52" ht="15.75" customHeight="1">
      <c r="B216" s="107"/>
      <c r="C216" s="51">
        <f t="shared" si="65"/>
        <v>2</v>
      </c>
      <c r="D216" s="99"/>
      <c r="E216" s="33" t="s">
        <v>10</v>
      </c>
      <c r="F216" s="6">
        <v>1.2E-2</v>
      </c>
      <c r="G216" s="49">
        <f t="shared" si="66"/>
        <v>19</v>
      </c>
      <c r="H216" s="55">
        <f>O9</f>
        <v>40</v>
      </c>
      <c r="I216" s="5">
        <f t="shared" si="67"/>
        <v>0.48</v>
      </c>
      <c r="J216" s="7">
        <f t="shared" si="63"/>
        <v>18.240000000000002</v>
      </c>
      <c r="K216" s="8">
        <f t="shared" si="64"/>
        <v>0.45600000000000002</v>
      </c>
    </row>
    <row r="217" spans="2:52" ht="15.75" customHeight="1">
      <c r="B217" s="107"/>
      <c r="C217" s="51">
        <f t="shared" si="65"/>
        <v>2</v>
      </c>
      <c r="D217" s="99"/>
      <c r="E217" s="33" t="s">
        <v>6</v>
      </c>
      <c r="F217" s="6">
        <v>3.0000000000000001E-3</v>
      </c>
      <c r="G217" s="49">
        <f t="shared" si="66"/>
        <v>19</v>
      </c>
      <c r="H217" s="55">
        <f>O19</f>
        <v>108</v>
      </c>
      <c r="I217" s="5">
        <f t="shared" si="67"/>
        <v>0.32400000000000001</v>
      </c>
      <c r="J217" s="7">
        <f t="shared" si="63"/>
        <v>12.312000000000001</v>
      </c>
      <c r="K217" s="8">
        <f t="shared" si="64"/>
        <v>0.114</v>
      </c>
    </row>
    <row r="218" spans="2:52" ht="15.75" customHeight="1">
      <c r="B218" s="107"/>
      <c r="C218" s="51">
        <f t="shared" si="65"/>
        <v>2</v>
      </c>
      <c r="D218" s="99"/>
      <c r="E218" s="33" t="s">
        <v>28</v>
      </c>
      <c r="F218" s="6">
        <v>6.0000000000000001E-3</v>
      </c>
      <c r="G218" s="49">
        <f t="shared" si="66"/>
        <v>19</v>
      </c>
      <c r="H218" s="55">
        <f>O10</f>
        <v>220</v>
      </c>
      <c r="I218" s="5">
        <f t="shared" si="67"/>
        <v>1.32</v>
      </c>
      <c r="J218" s="7">
        <f>K218*H218</f>
        <v>50.160000000000004</v>
      </c>
      <c r="K218" s="8">
        <f t="shared" si="64"/>
        <v>0.22800000000000001</v>
      </c>
    </row>
    <row r="219" spans="2:52" ht="15.75" customHeight="1">
      <c r="B219" s="107"/>
      <c r="C219" s="51">
        <f t="shared" si="65"/>
        <v>2</v>
      </c>
      <c r="D219" s="100"/>
      <c r="E219" s="33" t="s">
        <v>71</v>
      </c>
      <c r="F219" s="6">
        <v>0.188</v>
      </c>
      <c r="G219" s="49">
        <f t="shared" si="66"/>
        <v>19</v>
      </c>
      <c r="H219" s="55"/>
      <c r="I219" s="5"/>
      <c r="J219" s="7"/>
      <c r="K219" s="8">
        <f t="shared" si="64"/>
        <v>7.1440000000000001</v>
      </c>
    </row>
    <row r="220" spans="2:52" ht="15.75" customHeight="1">
      <c r="B220" s="107"/>
      <c r="C220" s="51">
        <f t="shared" si="65"/>
        <v>2</v>
      </c>
      <c r="D220" s="98" t="s">
        <v>37</v>
      </c>
      <c r="E220" s="32" t="s">
        <v>39</v>
      </c>
      <c r="F220" s="6">
        <v>5.0999999999999997E-2</v>
      </c>
      <c r="G220" s="49">
        <f t="shared" si="66"/>
        <v>19</v>
      </c>
      <c r="H220" s="55">
        <f>O32</f>
        <v>60</v>
      </c>
      <c r="I220" s="5">
        <f t="shared" ref="I220:I224" si="68">H220*F220</f>
        <v>3.0599999999999996</v>
      </c>
      <c r="J220" s="7">
        <f>K220*H220</f>
        <v>116.28</v>
      </c>
      <c r="K220" s="8">
        <f>G220*F220*C220</f>
        <v>1.9379999999999999</v>
      </c>
      <c r="R220" s="53"/>
      <c r="S220" s="53"/>
      <c r="T220" s="53"/>
      <c r="U220" s="53"/>
    </row>
    <row r="221" spans="2:52" ht="15.75" customHeight="1">
      <c r="B221" s="107"/>
      <c r="C221" s="51">
        <f t="shared" si="65"/>
        <v>2</v>
      </c>
      <c r="D221" s="100"/>
      <c r="E221" s="32" t="s">
        <v>24</v>
      </c>
      <c r="F221" s="6">
        <v>5.0000000000000001E-3</v>
      </c>
      <c r="G221" s="49">
        <f t="shared" si="66"/>
        <v>19</v>
      </c>
      <c r="H221" s="55">
        <f>O11</f>
        <v>680</v>
      </c>
      <c r="I221" s="5">
        <f t="shared" si="68"/>
        <v>3.4</v>
      </c>
      <c r="J221" s="7">
        <f t="shared" ref="J221:J224" si="69">K221*H221</f>
        <v>129.19999999999999</v>
      </c>
      <c r="K221" s="8">
        <f t="shared" si="64"/>
        <v>0.19</v>
      </c>
      <c r="M221" s="53"/>
      <c r="N221" s="53"/>
      <c r="O221" s="53"/>
      <c r="P221" s="53"/>
    </row>
    <row r="222" spans="2:52" ht="15.75" customHeight="1">
      <c r="B222" s="107"/>
      <c r="C222" s="51">
        <f t="shared" si="65"/>
        <v>2</v>
      </c>
      <c r="D222" s="98" t="s">
        <v>95</v>
      </c>
      <c r="E222" s="32" t="s">
        <v>95</v>
      </c>
      <c r="F222" s="18">
        <v>2.0000000000000001E-4</v>
      </c>
      <c r="G222" s="49">
        <f t="shared" si="66"/>
        <v>19</v>
      </c>
      <c r="H222" s="55">
        <f>O35</f>
        <v>800</v>
      </c>
      <c r="I222" s="5">
        <f t="shared" si="68"/>
        <v>0.16</v>
      </c>
      <c r="J222" s="7">
        <f t="shared" si="69"/>
        <v>6.08</v>
      </c>
      <c r="K222" s="8">
        <f t="shared" si="64"/>
        <v>7.6E-3</v>
      </c>
      <c r="M222" s="53"/>
      <c r="N222" s="53"/>
      <c r="O222" s="53"/>
      <c r="P222" s="53"/>
    </row>
    <row r="223" spans="2:52" ht="15.75" customHeight="1">
      <c r="B223" s="107"/>
      <c r="C223" s="51">
        <f t="shared" si="65"/>
        <v>2</v>
      </c>
      <c r="D223" s="99"/>
      <c r="E223" s="32" t="s">
        <v>11</v>
      </c>
      <c r="F223" s="40">
        <v>0.02</v>
      </c>
      <c r="G223" s="49">
        <f t="shared" si="66"/>
        <v>19</v>
      </c>
      <c r="H223" s="55">
        <f>O12</f>
        <v>60</v>
      </c>
      <c r="I223" s="5">
        <f t="shared" si="68"/>
        <v>1.2</v>
      </c>
      <c r="J223" s="7">
        <f t="shared" si="69"/>
        <v>45.6</v>
      </c>
      <c r="K223" s="8">
        <f t="shared" si="64"/>
        <v>0.76</v>
      </c>
      <c r="M223" s="53"/>
      <c r="N223" s="53"/>
      <c r="O223" s="53"/>
      <c r="P223" s="53"/>
      <c r="Q223" s="15"/>
      <c r="V223" s="15"/>
      <c r="W223" s="15"/>
      <c r="X223" s="15"/>
      <c r="Y223" s="15"/>
      <c r="Z223" s="15"/>
      <c r="AA223" s="15"/>
      <c r="AB223" s="15"/>
      <c r="AC223" s="15"/>
      <c r="AD223" s="15"/>
      <c r="AE223" s="15"/>
      <c r="AF223" s="15"/>
      <c r="AG223" s="15"/>
      <c r="AH223" s="15"/>
      <c r="AI223" s="15"/>
      <c r="AJ223" s="15"/>
      <c r="AK223" s="15"/>
      <c r="AL223" s="15"/>
      <c r="AM223" s="15"/>
      <c r="AN223" s="15"/>
      <c r="AO223" s="15"/>
      <c r="AP223" s="15"/>
      <c r="AQ223" s="15"/>
      <c r="AR223" s="15"/>
      <c r="AS223" s="15"/>
      <c r="AT223" s="15"/>
      <c r="AU223" s="15"/>
      <c r="AV223" s="15"/>
      <c r="AW223" s="15"/>
      <c r="AX223" s="15"/>
      <c r="AY223" s="15"/>
      <c r="AZ223" s="15"/>
    </row>
    <row r="224" spans="2:52" s="15" customFormat="1" ht="15.75" customHeight="1">
      <c r="B224" s="107"/>
      <c r="C224" s="51">
        <f t="shared" si="65"/>
        <v>2</v>
      </c>
      <c r="D224" s="99"/>
      <c r="E224" s="32" t="s">
        <v>12</v>
      </c>
      <c r="F224" s="18">
        <v>2.0000000000000001E-4</v>
      </c>
      <c r="G224" s="49">
        <f t="shared" si="66"/>
        <v>19</v>
      </c>
      <c r="H224" s="55">
        <f>O13</f>
        <v>950</v>
      </c>
      <c r="I224" s="5">
        <f t="shared" si="68"/>
        <v>0.19</v>
      </c>
      <c r="J224" s="7">
        <f t="shared" si="69"/>
        <v>7.22</v>
      </c>
      <c r="K224" s="8">
        <f t="shared" si="64"/>
        <v>7.6E-3</v>
      </c>
      <c r="L224" s="53"/>
      <c r="M224" s="53"/>
      <c r="N224" s="53"/>
      <c r="O224" s="53"/>
      <c r="P224" s="53"/>
      <c r="Q224" s="12"/>
      <c r="R224" s="12"/>
      <c r="S224" s="12"/>
      <c r="T224" s="12"/>
      <c r="U224" s="12"/>
      <c r="V224" s="12"/>
      <c r="W224" s="12"/>
      <c r="X224" s="12"/>
      <c r="Y224" s="12"/>
      <c r="Z224" s="12"/>
      <c r="AA224" s="12"/>
      <c r="AB224" s="12"/>
      <c r="AC224" s="12"/>
      <c r="AD224" s="12"/>
      <c r="AE224" s="12"/>
      <c r="AF224" s="12"/>
      <c r="AG224" s="12"/>
      <c r="AH224" s="12"/>
      <c r="AI224" s="12"/>
      <c r="AJ224" s="12"/>
      <c r="AK224" s="12"/>
      <c r="AL224" s="12"/>
      <c r="AM224" s="12"/>
      <c r="AN224" s="12"/>
      <c r="AO224" s="12"/>
      <c r="AP224" s="12"/>
      <c r="AQ224" s="12"/>
      <c r="AR224" s="12"/>
      <c r="AS224" s="12"/>
      <c r="AT224" s="12"/>
      <c r="AU224" s="12"/>
      <c r="AV224" s="12"/>
      <c r="AW224" s="12"/>
      <c r="AX224" s="12"/>
      <c r="AY224" s="12"/>
      <c r="AZ224" s="12"/>
    </row>
    <row r="225" spans="2:16" ht="15.75" customHeight="1">
      <c r="B225" s="107"/>
      <c r="C225" s="51">
        <f t="shared" si="65"/>
        <v>2</v>
      </c>
      <c r="D225" s="100"/>
      <c r="E225" s="32" t="s">
        <v>71</v>
      </c>
      <c r="F225" s="40">
        <v>0.2</v>
      </c>
      <c r="G225" s="49">
        <f t="shared" si="66"/>
        <v>19</v>
      </c>
      <c r="H225" s="55"/>
      <c r="I225" s="5"/>
      <c r="J225" s="7"/>
      <c r="K225" s="8">
        <f t="shared" si="64"/>
        <v>7.6000000000000005</v>
      </c>
    </row>
    <row r="226" spans="2:16" ht="15.75" customHeight="1">
      <c r="B226" s="107"/>
      <c r="C226" s="51">
        <f t="shared" si="65"/>
        <v>2</v>
      </c>
      <c r="D226" s="3" t="s">
        <v>33</v>
      </c>
      <c r="E226" s="37" t="s">
        <v>33</v>
      </c>
      <c r="F226" s="6">
        <v>0.04</v>
      </c>
      <c r="G226" s="49">
        <f t="shared" si="66"/>
        <v>19</v>
      </c>
      <c r="H226" s="55">
        <f>O17</f>
        <v>45</v>
      </c>
      <c r="I226" s="5">
        <f>H226*F226</f>
        <v>1.8</v>
      </c>
      <c r="J226" s="7">
        <f>K226*H226</f>
        <v>68.400000000000006</v>
      </c>
      <c r="K226" s="8">
        <f t="shared" si="64"/>
        <v>1.52</v>
      </c>
    </row>
    <row r="227" spans="2:16" ht="15.75" customHeight="1">
      <c r="B227" s="89" t="s">
        <v>36</v>
      </c>
      <c r="C227" s="89"/>
      <c r="D227" s="89"/>
      <c r="E227" s="89"/>
      <c r="F227" s="41"/>
      <c r="G227" s="62"/>
      <c r="H227" s="62"/>
      <c r="I227" s="2">
        <f>SUM(I208:I226)</f>
        <v>71.000000000000014</v>
      </c>
      <c r="J227" s="2">
        <f>SUM(J208:J226)</f>
        <v>2698.0000000000009</v>
      </c>
      <c r="K227" s="41">
        <f>SUM(K208:K226)</f>
        <v>32.223558139534887</v>
      </c>
    </row>
    <row r="228" spans="2:16" ht="15.75" customHeight="1">
      <c r="B228" s="95" t="s">
        <v>62</v>
      </c>
      <c r="C228" s="44">
        <v>2</v>
      </c>
      <c r="D228" s="97" t="s">
        <v>70</v>
      </c>
      <c r="E228" s="32" t="s">
        <v>5</v>
      </c>
      <c r="F228" s="6">
        <v>4.5999999999999999E-2</v>
      </c>
      <c r="G228" s="55">
        <f>G5</f>
        <v>19</v>
      </c>
      <c r="H228" s="55">
        <f>O6</f>
        <v>35</v>
      </c>
      <c r="I228" s="5">
        <f t="shared" ref="I228:I240" si="70">H228*F228</f>
        <v>1.6099999999999999</v>
      </c>
      <c r="J228" s="7">
        <f t="shared" ref="J228:J240" si="71">K228*H228</f>
        <v>61.18</v>
      </c>
      <c r="K228" s="8">
        <f>G228*F228*C228</f>
        <v>1.748</v>
      </c>
    </row>
    <row r="229" spans="2:16" ht="15.75" customHeight="1">
      <c r="B229" s="96"/>
      <c r="C229" s="51">
        <f>C228</f>
        <v>2</v>
      </c>
      <c r="D229" s="97"/>
      <c r="E229" s="32" t="s">
        <v>31</v>
      </c>
      <c r="F229" s="6">
        <v>0.02</v>
      </c>
      <c r="G229" s="49">
        <f>G228</f>
        <v>19</v>
      </c>
      <c r="H229" s="55">
        <f>O33</f>
        <v>130</v>
      </c>
      <c r="I229" s="5">
        <f t="shared" si="70"/>
        <v>2.6</v>
      </c>
      <c r="J229" s="7">
        <f t="shared" si="71"/>
        <v>98.8</v>
      </c>
      <c r="K229" s="8">
        <f t="shared" ref="K229:K252" si="72">G229*F229*C229</f>
        <v>0.76</v>
      </c>
    </row>
    <row r="230" spans="2:16" ht="15.75" customHeight="1">
      <c r="B230" s="96"/>
      <c r="C230" s="51">
        <f t="shared" ref="C230:C252" si="73">C229</f>
        <v>2</v>
      </c>
      <c r="D230" s="97"/>
      <c r="E230" s="33" t="s">
        <v>6</v>
      </c>
      <c r="F230" s="6">
        <v>3.0000000000000001E-3</v>
      </c>
      <c r="G230" s="49">
        <f t="shared" ref="G230:G252" si="74">G229</f>
        <v>19</v>
      </c>
      <c r="H230" s="56">
        <f>O19</f>
        <v>108</v>
      </c>
      <c r="I230" s="5">
        <f t="shared" si="70"/>
        <v>0.32400000000000001</v>
      </c>
      <c r="J230" s="7">
        <f t="shared" si="71"/>
        <v>12.312000000000001</v>
      </c>
      <c r="K230" s="8">
        <f t="shared" si="72"/>
        <v>0.114</v>
      </c>
      <c r="M230" s="53"/>
      <c r="N230" s="53"/>
      <c r="O230" s="53"/>
      <c r="P230" s="53"/>
    </row>
    <row r="231" spans="2:16" ht="15.75" customHeight="1">
      <c r="B231" s="96"/>
      <c r="C231" s="51">
        <f t="shared" si="73"/>
        <v>2</v>
      </c>
      <c r="D231" s="97"/>
      <c r="E231" s="32" t="s">
        <v>8</v>
      </c>
      <c r="F231" s="6">
        <v>1.3000000000000001E-2</v>
      </c>
      <c r="G231" s="49">
        <f t="shared" si="74"/>
        <v>19</v>
      </c>
      <c r="H231" s="59">
        <f>O8</f>
        <v>40</v>
      </c>
      <c r="I231" s="5">
        <f t="shared" si="70"/>
        <v>0.52</v>
      </c>
      <c r="J231" s="7">
        <f t="shared" si="71"/>
        <v>19.760000000000002</v>
      </c>
      <c r="K231" s="8">
        <f t="shared" si="72"/>
        <v>0.49400000000000005</v>
      </c>
      <c r="M231" s="53"/>
      <c r="N231" s="53"/>
      <c r="O231" s="53"/>
      <c r="P231" s="53"/>
    </row>
    <row r="232" spans="2:16" ht="15.75" customHeight="1">
      <c r="B232" s="96"/>
      <c r="C232" s="51">
        <f t="shared" si="73"/>
        <v>2</v>
      </c>
      <c r="D232" s="128" t="s">
        <v>35</v>
      </c>
      <c r="E232" s="32" t="s">
        <v>3</v>
      </c>
      <c r="F232" s="40">
        <v>2.5000000000000001E-2</v>
      </c>
      <c r="G232" s="49">
        <f t="shared" si="74"/>
        <v>19</v>
      </c>
      <c r="H232" s="55">
        <f t="shared" ref="H232:H240" si="75">O5</f>
        <v>15</v>
      </c>
      <c r="I232" s="5">
        <f t="shared" si="70"/>
        <v>0.375</v>
      </c>
      <c r="J232" s="7">
        <f t="shared" si="71"/>
        <v>14.250000000000002</v>
      </c>
      <c r="K232" s="8">
        <f t="shared" si="72"/>
        <v>0.95000000000000007</v>
      </c>
      <c r="M232" s="53"/>
      <c r="N232" s="53"/>
      <c r="O232" s="53"/>
      <c r="P232" s="53"/>
    </row>
    <row r="233" spans="2:16" ht="15.75" customHeight="1">
      <c r="B233" s="96"/>
      <c r="C233" s="51">
        <f t="shared" si="73"/>
        <v>2</v>
      </c>
      <c r="D233" s="129"/>
      <c r="E233" s="32" t="s">
        <v>5</v>
      </c>
      <c r="F233" s="40">
        <v>0.05</v>
      </c>
      <c r="G233" s="49">
        <f t="shared" si="74"/>
        <v>19</v>
      </c>
      <c r="H233" s="56">
        <f t="shared" si="75"/>
        <v>35</v>
      </c>
      <c r="I233" s="5">
        <f t="shared" si="70"/>
        <v>1.75</v>
      </c>
      <c r="J233" s="7">
        <f t="shared" si="71"/>
        <v>66.5</v>
      </c>
      <c r="K233" s="8">
        <f t="shared" si="72"/>
        <v>1.9000000000000001</v>
      </c>
      <c r="M233" s="53"/>
      <c r="N233" s="53"/>
      <c r="O233" s="53"/>
      <c r="P233" s="53"/>
    </row>
    <row r="234" spans="2:16" ht="15.75" customHeight="1">
      <c r="B234" s="96"/>
      <c r="C234" s="51">
        <f t="shared" si="73"/>
        <v>2</v>
      </c>
      <c r="D234" s="129"/>
      <c r="E234" s="32" t="s">
        <v>7</v>
      </c>
      <c r="F234" s="40">
        <v>2.7E-2</v>
      </c>
      <c r="G234" s="49">
        <f t="shared" si="74"/>
        <v>19</v>
      </c>
      <c r="H234" s="59">
        <f t="shared" si="75"/>
        <v>35</v>
      </c>
      <c r="I234" s="5">
        <f t="shared" si="70"/>
        <v>0.94499999999999995</v>
      </c>
      <c r="J234" s="7">
        <f t="shared" si="71"/>
        <v>35.910000000000004</v>
      </c>
      <c r="K234" s="8">
        <f t="shared" si="72"/>
        <v>1.026</v>
      </c>
      <c r="M234" s="53"/>
      <c r="N234" s="53"/>
      <c r="O234" s="53"/>
      <c r="P234" s="53"/>
    </row>
    <row r="235" spans="2:16" ht="15.75" customHeight="1">
      <c r="B235" s="96"/>
      <c r="C235" s="51">
        <f t="shared" si="73"/>
        <v>2</v>
      </c>
      <c r="D235" s="129"/>
      <c r="E235" s="32" t="s">
        <v>8</v>
      </c>
      <c r="F235" s="40">
        <v>1.2999999999999999E-2</v>
      </c>
      <c r="G235" s="49">
        <f t="shared" si="74"/>
        <v>19</v>
      </c>
      <c r="H235" s="57">
        <f t="shared" si="75"/>
        <v>40</v>
      </c>
      <c r="I235" s="5">
        <f t="shared" si="70"/>
        <v>0.52</v>
      </c>
      <c r="J235" s="7">
        <f t="shared" si="71"/>
        <v>19.759999999999998</v>
      </c>
      <c r="K235" s="8">
        <f t="shared" si="72"/>
        <v>0.49399999999999999</v>
      </c>
      <c r="M235" s="53"/>
      <c r="N235" s="53"/>
      <c r="O235" s="53"/>
      <c r="P235" s="53"/>
    </row>
    <row r="236" spans="2:16" ht="15.75" customHeight="1">
      <c r="B236" s="96"/>
      <c r="C236" s="51">
        <f t="shared" si="73"/>
        <v>2</v>
      </c>
      <c r="D236" s="129"/>
      <c r="E236" s="32" t="s">
        <v>10</v>
      </c>
      <c r="F236" s="40">
        <v>1.2E-2</v>
      </c>
      <c r="G236" s="49">
        <f t="shared" si="74"/>
        <v>19</v>
      </c>
      <c r="H236" s="55">
        <f t="shared" si="75"/>
        <v>40</v>
      </c>
      <c r="I236" s="5">
        <f t="shared" si="70"/>
        <v>0.48</v>
      </c>
      <c r="J236" s="7">
        <f t="shared" si="71"/>
        <v>18.240000000000002</v>
      </c>
      <c r="K236" s="8">
        <f t="shared" si="72"/>
        <v>0.45600000000000002</v>
      </c>
      <c r="M236" s="53"/>
      <c r="N236" s="53"/>
      <c r="O236" s="53"/>
      <c r="P236" s="53"/>
    </row>
    <row r="237" spans="2:16" ht="15.75" customHeight="1">
      <c r="B237" s="96"/>
      <c r="C237" s="51">
        <f t="shared" si="73"/>
        <v>2</v>
      </c>
      <c r="D237" s="129"/>
      <c r="E237" s="32" t="s">
        <v>28</v>
      </c>
      <c r="F237" s="18">
        <v>7.4999999999999997E-3</v>
      </c>
      <c r="G237" s="49">
        <f t="shared" si="74"/>
        <v>19</v>
      </c>
      <c r="H237" s="55">
        <f t="shared" si="75"/>
        <v>220</v>
      </c>
      <c r="I237" s="5">
        <f t="shared" si="70"/>
        <v>1.65</v>
      </c>
      <c r="J237" s="7">
        <f t="shared" si="71"/>
        <v>62.699999999999996</v>
      </c>
      <c r="K237" s="8">
        <f t="shared" si="72"/>
        <v>0.28499999999999998</v>
      </c>
      <c r="M237" s="53"/>
      <c r="N237" s="53"/>
      <c r="O237" s="53"/>
      <c r="P237" s="53"/>
    </row>
    <row r="238" spans="2:16" ht="15.75" customHeight="1">
      <c r="B238" s="96"/>
      <c r="C238" s="51">
        <f t="shared" si="73"/>
        <v>2</v>
      </c>
      <c r="D238" s="129"/>
      <c r="E238" s="32" t="s">
        <v>24</v>
      </c>
      <c r="F238" s="40">
        <v>5.0000000000000001E-3</v>
      </c>
      <c r="G238" s="49">
        <f t="shared" si="74"/>
        <v>19</v>
      </c>
      <c r="H238" s="55">
        <f t="shared" si="75"/>
        <v>680</v>
      </c>
      <c r="I238" s="5">
        <f t="shared" si="70"/>
        <v>3.4</v>
      </c>
      <c r="J238" s="7">
        <f t="shared" si="71"/>
        <v>129.19999999999999</v>
      </c>
      <c r="K238" s="8">
        <f t="shared" si="72"/>
        <v>0.19</v>
      </c>
      <c r="M238" s="53"/>
      <c r="N238" s="53"/>
      <c r="O238" s="53"/>
      <c r="P238" s="53"/>
    </row>
    <row r="239" spans="2:16" ht="15.75" customHeight="1">
      <c r="B239" s="96"/>
      <c r="C239" s="51">
        <f t="shared" si="73"/>
        <v>2</v>
      </c>
      <c r="D239" s="129"/>
      <c r="E239" s="32" t="s">
        <v>11</v>
      </c>
      <c r="F239" s="18">
        <v>2.5000000000000001E-3</v>
      </c>
      <c r="G239" s="49">
        <f t="shared" si="74"/>
        <v>19</v>
      </c>
      <c r="H239" s="55">
        <f t="shared" si="75"/>
        <v>60</v>
      </c>
      <c r="I239" s="5">
        <f t="shared" si="70"/>
        <v>0.15</v>
      </c>
      <c r="J239" s="7">
        <f t="shared" si="71"/>
        <v>5.7</v>
      </c>
      <c r="K239" s="8">
        <f t="shared" si="72"/>
        <v>9.5000000000000001E-2</v>
      </c>
      <c r="M239" s="53"/>
      <c r="N239" s="53"/>
      <c r="O239" s="53"/>
      <c r="P239" s="53"/>
    </row>
    <row r="240" spans="2:16" ht="15.75" customHeight="1">
      <c r="B240" s="96"/>
      <c r="C240" s="51">
        <f t="shared" si="73"/>
        <v>2</v>
      </c>
      <c r="D240" s="129"/>
      <c r="E240" s="32" t="s">
        <v>12</v>
      </c>
      <c r="F240" s="18">
        <v>4.0000000000000002E-4</v>
      </c>
      <c r="G240" s="49">
        <f t="shared" si="74"/>
        <v>19</v>
      </c>
      <c r="H240" s="55">
        <f t="shared" si="75"/>
        <v>950</v>
      </c>
      <c r="I240" s="5">
        <f t="shared" si="70"/>
        <v>0.38</v>
      </c>
      <c r="J240" s="7">
        <f t="shared" si="71"/>
        <v>14.44</v>
      </c>
      <c r="K240" s="8">
        <f t="shared" si="72"/>
        <v>1.52E-2</v>
      </c>
      <c r="M240" s="53"/>
      <c r="N240" s="53"/>
      <c r="O240" s="53"/>
      <c r="P240" s="53"/>
    </row>
    <row r="241" spans="2:16" ht="15.75" customHeight="1">
      <c r="B241" s="96"/>
      <c r="C241" s="51">
        <f t="shared" si="73"/>
        <v>2</v>
      </c>
      <c r="D241" s="130"/>
      <c r="E241" s="32" t="s">
        <v>71</v>
      </c>
      <c r="F241" s="40">
        <v>0.2</v>
      </c>
      <c r="G241" s="49">
        <f t="shared" si="74"/>
        <v>19</v>
      </c>
      <c r="H241" s="55"/>
      <c r="I241" s="5"/>
      <c r="J241" s="7"/>
      <c r="K241" s="8">
        <f t="shared" si="72"/>
        <v>7.6000000000000005</v>
      </c>
      <c r="M241" s="53"/>
      <c r="N241" s="53"/>
      <c r="O241" s="53"/>
      <c r="P241" s="53"/>
    </row>
    <row r="242" spans="2:16" ht="15.75" customHeight="1">
      <c r="B242" s="96"/>
      <c r="C242" s="51">
        <f t="shared" si="73"/>
        <v>2</v>
      </c>
      <c r="D242" s="126" t="s">
        <v>91</v>
      </c>
      <c r="E242" s="33" t="s">
        <v>69</v>
      </c>
      <c r="F242" s="6">
        <f>I242/H242</f>
        <v>3.9111627906976781E-2</v>
      </c>
      <c r="G242" s="49">
        <f t="shared" si="74"/>
        <v>19</v>
      </c>
      <c r="H242" s="56">
        <f>O14</f>
        <v>430</v>
      </c>
      <c r="I242" s="5">
        <f>71-I228-I229-I230-I231-I232-I233-I234-I235-I236-I237-I238-I239-I240-I241-I243-I244-I245-I246-I247-I248-I249-I250-I251-I252</f>
        <v>16.818000000000016</v>
      </c>
      <c r="J242" s="7">
        <f t="shared" ref="J242:J252" si="76">K242*H242</f>
        <v>639.08400000000063</v>
      </c>
      <c r="K242" s="8">
        <f t="shared" si="72"/>
        <v>1.4862418604651177</v>
      </c>
      <c r="M242" s="53"/>
      <c r="N242" s="53"/>
      <c r="O242" s="53"/>
      <c r="P242" s="53"/>
    </row>
    <row r="243" spans="2:16" ht="15.75" customHeight="1">
      <c r="B243" s="96"/>
      <c r="C243" s="51">
        <f t="shared" si="73"/>
        <v>2</v>
      </c>
      <c r="D243" s="126"/>
      <c r="E243" s="33" t="s">
        <v>33</v>
      </c>
      <c r="F243" s="6">
        <v>9.0000000000000011E-3</v>
      </c>
      <c r="G243" s="49">
        <f t="shared" si="74"/>
        <v>19</v>
      </c>
      <c r="H243" s="56">
        <f>O17</f>
        <v>45</v>
      </c>
      <c r="I243" s="5">
        <f t="shared" ref="I243:I252" si="77">H243*F243</f>
        <v>0.40500000000000003</v>
      </c>
      <c r="J243" s="7">
        <f t="shared" si="76"/>
        <v>15.39</v>
      </c>
      <c r="K243" s="8">
        <f t="shared" si="72"/>
        <v>0.34200000000000003</v>
      </c>
      <c r="M243" s="53"/>
      <c r="N243" s="53"/>
      <c r="O243" s="53"/>
      <c r="P243" s="53"/>
    </row>
    <row r="244" spans="2:16" ht="15.75" customHeight="1">
      <c r="B244" s="96"/>
      <c r="C244" s="51">
        <f t="shared" si="73"/>
        <v>2</v>
      </c>
      <c r="D244" s="126"/>
      <c r="E244" s="33" t="s">
        <v>63</v>
      </c>
      <c r="F244" s="6">
        <v>1.2E-2</v>
      </c>
      <c r="G244" s="49">
        <f t="shared" si="74"/>
        <v>19</v>
      </c>
      <c r="H244" s="56">
        <f>O21</f>
        <v>99</v>
      </c>
      <c r="I244" s="5">
        <f t="shared" si="77"/>
        <v>1.1879999999999999</v>
      </c>
      <c r="J244" s="7">
        <f t="shared" si="76"/>
        <v>45.143999999999998</v>
      </c>
      <c r="K244" s="8">
        <f t="shared" si="72"/>
        <v>0.45600000000000002</v>
      </c>
      <c r="M244" s="53"/>
      <c r="N244" s="53"/>
      <c r="O244" s="53"/>
      <c r="P244" s="53"/>
    </row>
    <row r="245" spans="2:16" ht="15.75" customHeight="1">
      <c r="B245" s="96"/>
      <c r="C245" s="51">
        <f t="shared" si="73"/>
        <v>2</v>
      </c>
      <c r="D245" s="126"/>
      <c r="E245" s="33" t="s">
        <v>18</v>
      </c>
      <c r="F245" s="6">
        <v>5.0000000000000001E-3</v>
      </c>
      <c r="G245" s="49">
        <f t="shared" si="74"/>
        <v>19</v>
      </c>
      <c r="H245" s="56">
        <f>O22</f>
        <v>250</v>
      </c>
      <c r="I245" s="5">
        <f t="shared" si="77"/>
        <v>1.25</v>
      </c>
      <c r="J245" s="7">
        <f t="shared" si="76"/>
        <v>47.5</v>
      </c>
      <c r="K245" s="8">
        <f t="shared" si="72"/>
        <v>0.19</v>
      </c>
      <c r="M245" s="53"/>
      <c r="N245" s="53"/>
      <c r="O245" s="53"/>
      <c r="P245" s="53"/>
    </row>
    <row r="246" spans="2:16" ht="15.75" customHeight="1">
      <c r="B246" s="96"/>
      <c r="C246" s="51">
        <f t="shared" si="73"/>
        <v>2</v>
      </c>
      <c r="D246" s="126"/>
      <c r="E246" s="33" t="s">
        <v>6</v>
      </c>
      <c r="F246" s="6">
        <v>3.0000000000000001E-3</v>
      </c>
      <c r="G246" s="49">
        <f t="shared" si="74"/>
        <v>19</v>
      </c>
      <c r="H246" s="56">
        <f>O19</f>
        <v>108</v>
      </c>
      <c r="I246" s="5">
        <f t="shared" si="77"/>
        <v>0.32400000000000001</v>
      </c>
      <c r="J246" s="7">
        <f t="shared" si="76"/>
        <v>12.312000000000001</v>
      </c>
      <c r="K246" s="8">
        <f t="shared" si="72"/>
        <v>0.114</v>
      </c>
    </row>
    <row r="247" spans="2:16" ht="15.75" customHeight="1">
      <c r="B247" s="96"/>
      <c r="C247" s="51">
        <f t="shared" si="73"/>
        <v>2</v>
      </c>
      <c r="D247" s="135" t="s">
        <v>32</v>
      </c>
      <c r="E247" s="32" t="s">
        <v>7</v>
      </c>
      <c r="F247" s="6">
        <v>0.17100000000000001</v>
      </c>
      <c r="G247" s="49">
        <f t="shared" si="74"/>
        <v>19</v>
      </c>
      <c r="H247" s="55">
        <f>O7</f>
        <v>35</v>
      </c>
      <c r="I247" s="5">
        <f t="shared" si="77"/>
        <v>5.9850000000000003</v>
      </c>
      <c r="J247" s="7">
        <f t="shared" si="76"/>
        <v>227.43</v>
      </c>
      <c r="K247" s="8">
        <f t="shared" si="72"/>
        <v>6.4980000000000002</v>
      </c>
    </row>
    <row r="248" spans="2:16" ht="15.75" customHeight="1">
      <c r="B248" s="96"/>
      <c r="C248" s="51">
        <f t="shared" si="73"/>
        <v>2</v>
      </c>
      <c r="D248" s="135"/>
      <c r="E248" s="32" t="s">
        <v>24</v>
      </c>
      <c r="F248" s="6">
        <v>5.0000000000000001E-3</v>
      </c>
      <c r="G248" s="49">
        <f t="shared" si="74"/>
        <v>19</v>
      </c>
      <c r="H248" s="55">
        <f>O11</f>
        <v>680</v>
      </c>
      <c r="I248" s="5">
        <f t="shared" si="77"/>
        <v>3.4</v>
      </c>
      <c r="J248" s="7">
        <f t="shared" si="76"/>
        <v>129.19999999999999</v>
      </c>
      <c r="K248" s="8">
        <f t="shared" si="72"/>
        <v>0.19</v>
      </c>
    </row>
    <row r="249" spans="2:16" ht="15.75" customHeight="1">
      <c r="B249" s="96"/>
      <c r="C249" s="51">
        <f t="shared" si="73"/>
        <v>2</v>
      </c>
      <c r="D249" s="135"/>
      <c r="E249" s="32" t="s">
        <v>63</v>
      </c>
      <c r="F249" s="6">
        <v>2.4E-2</v>
      </c>
      <c r="G249" s="49">
        <f t="shared" si="74"/>
        <v>19</v>
      </c>
      <c r="H249" s="55">
        <f>O21</f>
        <v>99</v>
      </c>
      <c r="I249" s="5">
        <f t="shared" si="77"/>
        <v>2.3759999999999999</v>
      </c>
      <c r="J249" s="7">
        <f t="shared" si="76"/>
        <v>90.287999999999997</v>
      </c>
      <c r="K249" s="8">
        <f t="shared" si="72"/>
        <v>0.91200000000000003</v>
      </c>
      <c r="M249" s="53"/>
      <c r="N249" s="53"/>
      <c r="O249" s="53"/>
      <c r="P249" s="53"/>
    </row>
    <row r="250" spans="2:16" ht="15.75" customHeight="1">
      <c r="B250" s="96"/>
      <c r="C250" s="51">
        <f t="shared" si="73"/>
        <v>2</v>
      </c>
      <c r="D250" s="64" t="s">
        <v>59</v>
      </c>
      <c r="E250" s="34" t="s">
        <v>59</v>
      </c>
      <c r="F250" s="40">
        <v>0.2</v>
      </c>
      <c r="G250" s="49">
        <f t="shared" si="74"/>
        <v>19</v>
      </c>
      <c r="H250" s="55">
        <f>O29</f>
        <v>85</v>
      </c>
      <c r="I250" s="61">
        <f t="shared" si="77"/>
        <v>17</v>
      </c>
      <c r="J250" s="7">
        <f t="shared" si="76"/>
        <v>646</v>
      </c>
      <c r="K250" s="8">
        <f t="shared" si="72"/>
        <v>7.6000000000000005</v>
      </c>
    </row>
    <row r="251" spans="2:16" ht="15.75" customHeight="1">
      <c r="B251" s="96"/>
      <c r="C251" s="51">
        <f t="shared" si="73"/>
        <v>2</v>
      </c>
      <c r="D251" s="3" t="s">
        <v>33</v>
      </c>
      <c r="E251" s="37" t="s">
        <v>33</v>
      </c>
      <c r="F251" s="6">
        <v>0.04</v>
      </c>
      <c r="G251" s="49">
        <f t="shared" si="74"/>
        <v>19</v>
      </c>
      <c r="H251" s="55">
        <f>O17</f>
        <v>45</v>
      </c>
      <c r="I251" s="5">
        <f t="shared" si="77"/>
        <v>1.8</v>
      </c>
      <c r="J251" s="7">
        <f t="shared" si="76"/>
        <v>68.400000000000006</v>
      </c>
      <c r="K251" s="8">
        <f t="shared" si="72"/>
        <v>1.52</v>
      </c>
    </row>
    <row r="252" spans="2:16" ht="15.75" customHeight="1">
      <c r="B252" s="104"/>
      <c r="C252" s="51">
        <f t="shared" si="73"/>
        <v>2</v>
      </c>
      <c r="D252" s="63" t="s">
        <v>20</v>
      </c>
      <c r="E252" s="35" t="s">
        <v>20</v>
      </c>
      <c r="F252" s="6">
        <v>0.05</v>
      </c>
      <c r="G252" s="49">
        <f t="shared" si="74"/>
        <v>19</v>
      </c>
      <c r="H252" s="56">
        <f>O30</f>
        <v>115</v>
      </c>
      <c r="I252" s="5">
        <f t="shared" si="77"/>
        <v>5.75</v>
      </c>
      <c r="J252" s="7">
        <f t="shared" si="76"/>
        <v>218.50000000000003</v>
      </c>
      <c r="K252" s="8">
        <f t="shared" si="72"/>
        <v>1.9000000000000001</v>
      </c>
    </row>
    <row r="253" spans="2:16" ht="15.75" customHeight="1">
      <c r="B253" s="89" t="s">
        <v>36</v>
      </c>
      <c r="C253" s="89"/>
      <c r="D253" s="89"/>
      <c r="E253" s="89"/>
      <c r="F253" s="41"/>
      <c r="G253" s="62"/>
      <c r="H253" s="62"/>
      <c r="I253" s="2">
        <f>SUM(I228:I252)</f>
        <v>71.000000000000014</v>
      </c>
      <c r="J253" s="2">
        <f>SUM(J228:J252)</f>
        <v>2698.0000000000009</v>
      </c>
      <c r="K253" s="41">
        <f>SUM(K228:K252)</f>
        <v>37.335441860465124</v>
      </c>
      <c r="M253" s="53"/>
      <c r="N253" s="53"/>
      <c r="O253" s="53"/>
      <c r="P253" s="53"/>
    </row>
    <row r="254" spans="2:16" s="66" customFormat="1" ht="15.75" customHeight="1">
      <c r="B254" s="77"/>
      <c r="C254" s="77"/>
      <c r="D254" s="77"/>
      <c r="E254" s="77"/>
      <c r="F254" s="78"/>
      <c r="G254" s="77"/>
      <c r="H254" s="77"/>
      <c r="I254" s="79"/>
      <c r="J254" s="79"/>
      <c r="K254" s="78"/>
      <c r="L254" s="80"/>
      <c r="M254" s="80"/>
      <c r="N254" s="80"/>
      <c r="O254" s="80"/>
      <c r="P254" s="80"/>
    </row>
    <row r="255" spans="2:16" s="66" customFormat="1" ht="15.75" customHeight="1">
      <c r="B255" s="77"/>
      <c r="C255" s="77"/>
      <c r="D255" s="77"/>
      <c r="E255" s="77"/>
      <c r="F255" s="78"/>
      <c r="G255" s="77"/>
      <c r="H255" s="77"/>
      <c r="I255" s="79"/>
      <c r="J255" s="79"/>
      <c r="K255" s="78"/>
      <c r="L255" s="80"/>
      <c r="M255" s="80"/>
      <c r="N255" s="80"/>
      <c r="O255" s="80"/>
      <c r="P255" s="80"/>
    </row>
    <row r="256" spans="2:16" s="66" customFormat="1" ht="15.75" customHeight="1">
      <c r="B256" s="77"/>
      <c r="C256" s="77"/>
      <c r="D256" s="77"/>
      <c r="E256" s="77"/>
      <c r="F256" s="78"/>
      <c r="G256" s="77"/>
      <c r="H256" s="77"/>
      <c r="I256" s="79"/>
      <c r="J256" s="79"/>
      <c r="K256" s="78"/>
      <c r="L256" s="80"/>
      <c r="M256" s="80"/>
      <c r="N256" s="80"/>
      <c r="O256" s="80"/>
      <c r="P256" s="80"/>
    </row>
    <row r="257" spans="2:52" s="66" customFormat="1" ht="15.75" customHeight="1">
      <c r="B257" s="77"/>
      <c r="C257" s="77"/>
      <c r="D257" s="77"/>
      <c r="E257" s="77"/>
      <c r="F257" s="78"/>
      <c r="G257" s="77"/>
      <c r="H257" s="77"/>
      <c r="I257" s="79"/>
      <c r="J257" s="79"/>
      <c r="K257" s="78"/>
      <c r="L257" s="80"/>
      <c r="M257" s="80"/>
      <c r="N257" s="80"/>
      <c r="O257" s="80"/>
      <c r="P257" s="80"/>
    </row>
    <row r="258" spans="2:52" ht="14.45" customHeight="1">
      <c r="B258" s="53"/>
      <c r="C258" s="53"/>
      <c r="D258" s="53"/>
      <c r="E258" s="53"/>
      <c r="F258" s="25"/>
      <c r="G258" s="53"/>
      <c r="H258" s="53"/>
      <c r="I258" s="53"/>
      <c r="J258" s="53"/>
      <c r="K258" s="53"/>
      <c r="M258" s="53"/>
      <c r="N258" s="53"/>
      <c r="O258" s="53"/>
      <c r="P258" s="53"/>
      <c r="Q258" s="53"/>
      <c r="V258" s="53"/>
      <c r="W258" s="53"/>
      <c r="X258" s="53"/>
      <c r="Y258" s="53"/>
      <c r="Z258" s="53"/>
      <c r="AA258" s="53"/>
      <c r="AB258" s="53"/>
      <c r="AC258" s="53"/>
      <c r="AD258" s="53"/>
      <c r="AE258" s="53"/>
      <c r="AF258" s="53"/>
      <c r="AG258" s="53"/>
      <c r="AH258" s="53"/>
      <c r="AI258" s="53"/>
      <c r="AJ258" s="53"/>
      <c r="AK258" s="53"/>
      <c r="AL258" s="53"/>
      <c r="AM258" s="53"/>
      <c r="AN258" s="53"/>
      <c r="AO258" s="53"/>
      <c r="AP258" s="53"/>
      <c r="AQ258" s="53"/>
      <c r="AR258" s="53"/>
      <c r="AS258" s="53"/>
      <c r="AT258" s="53"/>
      <c r="AU258" s="53"/>
      <c r="AV258" s="53"/>
      <c r="AW258" s="53"/>
      <c r="AX258" s="53"/>
      <c r="AY258" s="53"/>
      <c r="AZ258" s="53"/>
    </row>
    <row r="259" spans="2:52" s="53" customFormat="1" ht="15.6" hidden="1" customHeight="1">
      <c r="F259" s="25"/>
      <c r="M259" s="12"/>
      <c r="N259" s="12"/>
      <c r="O259" s="20"/>
      <c r="P259" s="12"/>
      <c r="R259" s="12"/>
      <c r="S259" s="12"/>
      <c r="T259" s="12"/>
      <c r="U259" s="12"/>
    </row>
    <row r="260" spans="2:52" s="53" customFormat="1" ht="27.75" customHeight="1">
      <c r="B260" s="105" t="s">
        <v>42</v>
      </c>
      <c r="C260" s="106"/>
      <c r="D260" s="54" t="s">
        <v>48</v>
      </c>
      <c r="E260" s="54" t="s">
        <v>54</v>
      </c>
      <c r="F260" s="10" t="s">
        <v>44</v>
      </c>
      <c r="G260" s="54" t="s">
        <v>1</v>
      </c>
      <c r="H260" s="54" t="s">
        <v>41</v>
      </c>
      <c r="I260" s="54" t="s">
        <v>45</v>
      </c>
      <c r="J260" s="54" t="s">
        <v>46</v>
      </c>
      <c r="K260" s="10" t="s">
        <v>2</v>
      </c>
      <c r="M260" s="16"/>
      <c r="N260" s="12"/>
      <c r="O260" s="20"/>
      <c r="P260" s="12"/>
      <c r="Q260" s="12"/>
      <c r="R260" s="12"/>
      <c r="S260" s="12"/>
      <c r="T260" s="12"/>
      <c r="U260" s="12"/>
      <c r="V260" s="12"/>
      <c r="W260" s="12"/>
      <c r="X260" s="12"/>
      <c r="Y260" s="12"/>
      <c r="Z260" s="12"/>
      <c r="AA260" s="12"/>
      <c r="AB260" s="12"/>
      <c r="AC260" s="12"/>
      <c r="AD260" s="12"/>
      <c r="AE260" s="12"/>
      <c r="AF260" s="12"/>
      <c r="AG260" s="12"/>
      <c r="AH260" s="12"/>
      <c r="AI260" s="12"/>
      <c r="AJ260" s="12"/>
      <c r="AK260" s="12"/>
      <c r="AL260" s="12"/>
      <c r="AM260" s="12"/>
      <c r="AN260" s="12"/>
      <c r="AO260" s="12"/>
      <c r="AP260" s="12"/>
      <c r="AQ260" s="12"/>
      <c r="AR260" s="12"/>
      <c r="AS260" s="12"/>
      <c r="AT260" s="12"/>
      <c r="AU260" s="12"/>
      <c r="AV260" s="12"/>
      <c r="AW260" s="12"/>
      <c r="AX260" s="12"/>
      <c r="AY260" s="12"/>
      <c r="AZ260" s="12"/>
    </row>
    <row r="261" spans="2:52">
      <c r="B261" s="95" t="s">
        <v>76</v>
      </c>
      <c r="C261" s="44">
        <v>2</v>
      </c>
      <c r="D261" s="110" t="s">
        <v>4</v>
      </c>
      <c r="E261" s="32" t="s">
        <v>5</v>
      </c>
      <c r="F261" s="40">
        <v>2.5999999999999999E-2</v>
      </c>
      <c r="G261" s="55">
        <f>G5</f>
        <v>19</v>
      </c>
      <c r="H261" s="55">
        <f>O6</f>
        <v>35</v>
      </c>
      <c r="I261" s="61">
        <f>H261*F261</f>
        <v>0.90999999999999992</v>
      </c>
      <c r="J261" s="7">
        <f>K261*H261</f>
        <v>34.58</v>
      </c>
      <c r="K261" s="8">
        <f>G261*F261*C261</f>
        <v>0.98799999999999999</v>
      </c>
      <c r="M261" s="16"/>
    </row>
    <row r="262" spans="2:52" ht="15.75" customHeight="1">
      <c r="B262" s="96"/>
      <c r="C262" s="51">
        <f>C261</f>
        <v>2</v>
      </c>
      <c r="D262" s="111"/>
      <c r="E262" s="32" t="s">
        <v>6</v>
      </c>
      <c r="F262" s="40">
        <v>6.0000000000000001E-3</v>
      </c>
      <c r="G262" s="49">
        <f>G261</f>
        <v>19</v>
      </c>
      <c r="H262" s="55">
        <f>O19</f>
        <v>108</v>
      </c>
      <c r="I262" s="61">
        <f t="shared" ref="I262:I266" si="78">H262*F262</f>
        <v>0.64800000000000002</v>
      </c>
      <c r="J262" s="7">
        <f t="shared" ref="J262:J270" si="79">K262*H262</f>
        <v>24.624000000000002</v>
      </c>
      <c r="K262" s="8">
        <f t="shared" ref="K262:K278" si="80">G262*F262*C262</f>
        <v>0.22800000000000001</v>
      </c>
      <c r="M262" s="16"/>
      <c r="R262" s="15"/>
      <c r="S262" s="15"/>
      <c r="T262" s="15"/>
      <c r="U262" s="15"/>
    </row>
    <row r="263" spans="2:52" ht="15.75" customHeight="1">
      <c r="B263" s="96"/>
      <c r="C263" s="51">
        <f t="shared" ref="C263:C278" si="81">C262</f>
        <v>2</v>
      </c>
      <c r="D263" s="111"/>
      <c r="E263" s="32" t="s">
        <v>7</v>
      </c>
      <c r="F263" s="40">
        <v>3.5000000000000003E-2</v>
      </c>
      <c r="G263" s="49">
        <f t="shared" ref="G263:G278" si="82">G262</f>
        <v>19</v>
      </c>
      <c r="H263" s="55">
        <f>O7</f>
        <v>35</v>
      </c>
      <c r="I263" s="61">
        <f t="shared" si="78"/>
        <v>1.2250000000000001</v>
      </c>
      <c r="J263" s="7">
        <f t="shared" si="79"/>
        <v>46.550000000000004</v>
      </c>
      <c r="K263" s="8">
        <f t="shared" si="80"/>
        <v>1.33</v>
      </c>
      <c r="M263" s="16"/>
    </row>
    <row r="264" spans="2:52" ht="15.75" customHeight="1">
      <c r="B264" s="96"/>
      <c r="C264" s="51">
        <f t="shared" si="81"/>
        <v>2</v>
      </c>
      <c r="D264" s="111"/>
      <c r="E264" s="32" t="s">
        <v>9</v>
      </c>
      <c r="F264" s="40">
        <v>2.5000000000000001E-2</v>
      </c>
      <c r="G264" s="49">
        <f t="shared" si="82"/>
        <v>19</v>
      </c>
      <c r="H264" s="55">
        <f>O24</f>
        <v>80</v>
      </c>
      <c r="I264" s="61">
        <f t="shared" si="78"/>
        <v>2</v>
      </c>
      <c r="J264" s="7">
        <f t="shared" si="79"/>
        <v>76</v>
      </c>
      <c r="K264" s="8">
        <f t="shared" si="80"/>
        <v>0.95000000000000007</v>
      </c>
      <c r="M264" s="16"/>
    </row>
    <row r="265" spans="2:52" ht="15.75" customHeight="1">
      <c r="B265" s="96"/>
      <c r="C265" s="51">
        <f t="shared" si="81"/>
        <v>2</v>
      </c>
      <c r="D265" s="111"/>
      <c r="E265" s="32" t="s">
        <v>8</v>
      </c>
      <c r="F265" s="40">
        <v>1.9E-2</v>
      </c>
      <c r="G265" s="49">
        <f t="shared" si="82"/>
        <v>19</v>
      </c>
      <c r="H265" s="55">
        <f>O8</f>
        <v>40</v>
      </c>
      <c r="I265" s="61">
        <f t="shared" si="78"/>
        <v>0.76</v>
      </c>
      <c r="J265" s="7">
        <f t="shared" si="79"/>
        <v>28.88</v>
      </c>
      <c r="K265" s="8">
        <f t="shared" si="80"/>
        <v>0.72199999999999998</v>
      </c>
      <c r="M265" s="16"/>
    </row>
    <row r="266" spans="2:52" ht="15.75" customHeight="1">
      <c r="B266" s="96"/>
      <c r="C266" s="51">
        <f t="shared" si="81"/>
        <v>2</v>
      </c>
      <c r="D266" s="112"/>
      <c r="E266" s="32" t="s">
        <v>10</v>
      </c>
      <c r="F266" s="40">
        <v>1.7999999999999999E-2</v>
      </c>
      <c r="G266" s="49">
        <f t="shared" si="82"/>
        <v>19</v>
      </c>
      <c r="H266" s="55">
        <f>O9</f>
        <v>40</v>
      </c>
      <c r="I266" s="61">
        <f t="shared" si="78"/>
        <v>0.72</v>
      </c>
      <c r="J266" s="7">
        <f t="shared" si="79"/>
        <v>27.36</v>
      </c>
      <c r="K266" s="8">
        <f t="shared" si="80"/>
        <v>0.68399999999999994</v>
      </c>
    </row>
    <row r="267" spans="2:52" ht="15.75" customHeight="1">
      <c r="B267" s="96"/>
      <c r="C267" s="51">
        <f t="shared" si="81"/>
        <v>2</v>
      </c>
      <c r="D267" s="110" t="s">
        <v>25</v>
      </c>
      <c r="E267" s="32" t="s">
        <v>73</v>
      </c>
      <c r="F267" s="6">
        <f>I267/H267</f>
        <v>0.10017906976744191</v>
      </c>
      <c r="G267" s="49">
        <f t="shared" si="82"/>
        <v>19</v>
      </c>
      <c r="H267" s="59">
        <f>O14</f>
        <v>430</v>
      </c>
      <c r="I267" s="5">
        <f>71-I261-I262-I263-I264-I265-I266-I268-I269-I270-I271-I272-I273-I274-I275-I276-I277-I278</f>
        <v>43.077000000000019</v>
      </c>
      <c r="J267" s="7">
        <f t="shared" si="79"/>
        <v>1636.9260000000008</v>
      </c>
      <c r="K267" s="8">
        <f t="shared" si="80"/>
        <v>3.8068046511627927</v>
      </c>
    </row>
    <row r="268" spans="2:52" ht="15.75" customHeight="1">
      <c r="B268" s="96"/>
      <c r="C268" s="51">
        <f t="shared" si="81"/>
        <v>2</v>
      </c>
      <c r="D268" s="111"/>
      <c r="E268" s="32" t="s">
        <v>52</v>
      </c>
      <c r="F268" s="6">
        <v>0.03</v>
      </c>
      <c r="G268" s="49">
        <f t="shared" si="82"/>
        <v>19</v>
      </c>
      <c r="H268" s="59">
        <f>O32</f>
        <v>60</v>
      </c>
      <c r="I268" s="5">
        <f>H268*F268</f>
        <v>1.7999999999999998</v>
      </c>
      <c r="J268" s="7">
        <f t="shared" si="79"/>
        <v>68.399999999999991</v>
      </c>
      <c r="K268" s="8">
        <f t="shared" si="80"/>
        <v>1.1399999999999999</v>
      </c>
    </row>
    <row r="269" spans="2:52" ht="15.75" customHeight="1">
      <c r="B269" s="96"/>
      <c r="C269" s="51">
        <f t="shared" si="81"/>
        <v>2</v>
      </c>
      <c r="D269" s="111"/>
      <c r="E269" s="32" t="s">
        <v>28</v>
      </c>
      <c r="F269" s="6">
        <v>1.2E-2</v>
      </c>
      <c r="G269" s="49">
        <f t="shared" si="82"/>
        <v>19</v>
      </c>
      <c r="H269" s="59">
        <f>O10</f>
        <v>220</v>
      </c>
      <c r="I269" s="5">
        <f>H269*F269</f>
        <v>2.64</v>
      </c>
      <c r="J269" s="7">
        <f t="shared" si="79"/>
        <v>100.32000000000001</v>
      </c>
      <c r="K269" s="8">
        <f t="shared" si="80"/>
        <v>0.45600000000000002</v>
      </c>
    </row>
    <row r="270" spans="2:52" ht="15.75" customHeight="1">
      <c r="B270" s="96"/>
      <c r="C270" s="51">
        <f t="shared" si="81"/>
        <v>2</v>
      </c>
      <c r="D270" s="111"/>
      <c r="E270" s="32" t="s">
        <v>22</v>
      </c>
      <c r="F270" s="6">
        <v>2E-3</v>
      </c>
      <c r="G270" s="49">
        <f t="shared" si="82"/>
        <v>19</v>
      </c>
      <c r="H270" s="55">
        <f>O26</f>
        <v>200</v>
      </c>
      <c r="I270" s="5">
        <f>H270*F270</f>
        <v>0.4</v>
      </c>
      <c r="J270" s="7">
        <f t="shared" si="79"/>
        <v>15.2</v>
      </c>
      <c r="K270" s="8">
        <f t="shared" si="80"/>
        <v>7.5999999999999998E-2</v>
      </c>
      <c r="R270" s="53"/>
      <c r="S270" s="53"/>
      <c r="T270" s="53"/>
      <c r="U270" s="53"/>
    </row>
    <row r="271" spans="2:52" ht="15.75" customHeight="1">
      <c r="B271" s="96"/>
      <c r="C271" s="51">
        <f t="shared" si="81"/>
        <v>2</v>
      </c>
      <c r="D271" s="112"/>
      <c r="E271" s="32" t="s">
        <v>71</v>
      </c>
      <c r="F271" s="6">
        <v>0.2</v>
      </c>
      <c r="G271" s="49">
        <f t="shared" si="82"/>
        <v>19</v>
      </c>
      <c r="H271" s="55"/>
      <c r="I271" s="5"/>
      <c r="J271" s="7"/>
      <c r="K271" s="8">
        <f t="shared" si="80"/>
        <v>7.6000000000000005</v>
      </c>
    </row>
    <row r="272" spans="2:52" ht="15.75" customHeight="1">
      <c r="B272" s="96"/>
      <c r="C272" s="51">
        <f t="shared" si="81"/>
        <v>2</v>
      </c>
      <c r="D272" s="110" t="s">
        <v>74</v>
      </c>
      <c r="E272" s="32" t="s">
        <v>7</v>
      </c>
      <c r="F272" s="6">
        <v>0.2</v>
      </c>
      <c r="G272" s="49">
        <f t="shared" si="82"/>
        <v>19</v>
      </c>
      <c r="H272" s="55">
        <f>O7</f>
        <v>35</v>
      </c>
      <c r="I272" s="5">
        <f>H272*F272</f>
        <v>7</v>
      </c>
      <c r="J272" s="7">
        <f>K272*H272</f>
        <v>266</v>
      </c>
      <c r="K272" s="8">
        <f t="shared" si="80"/>
        <v>7.6000000000000005</v>
      </c>
    </row>
    <row r="273" spans="2:16" ht="15.75" customHeight="1">
      <c r="B273" s="96"/>
      <c r="C273" s="51">
        <f t="shared" si="81"/>
        <v>2</v>
      </c>
      <c r="D273" s="112"/>
      <c r="E273" s="32" t="s">
        <v>24</v>
      </c>
      <c r="F273" s="6">
        <v>5.0000000000000001E-3</v>
      </c>
      <c r="G273" s="49">
        <f t="shared" si="82"/>
        <v>19</v>
      </c>
      <c r="H273" s="55">
        <f>O11</f>
        <v>680</v>
      </c>
      <c r="I273" s="5">
        <f>H273*F273</f>
        <v>3.4</v>
      </c>
      <c r="J273" s="7">
        <f>K273*H273</f>
        <v>129.19999999999999</v>
      </c>
      <c r="K273" s="8">
        <f t="shared" si="80"/>
        <v>0.19</v>
      </c>
    </row>
    <row r="274" spans="2:16" ht="15.75" customHeight="1">
      <c r="B274" s="96"/>
      <c r="C274" s="51">
        <f t="shared" si="81"/>
        <v>2</v>
      </c>
      <c r="D274" s="98" t="s">
        <v>88</v>
      </c>
      <c r="E274" s="32" t="s">
        <v>26</v>
      </c>
      <c r="F274" s="6">
        <v>4.5999999999999999E-2</v>
      </c>
      <c r="G274" s="49">
        <f t="shared" si="82"/>
        <v>19</v>
      </c>
      <c r="H274" s="59">
        <f>O18</f>
        <v>65</v>
      </c>
      <c r="I274" s="5">
        <f>H274*F274</f>
        <v>2.9899999999999998</v>
      </c>
      <c r="J274" s="7">
        <f>K274*H274</f>
        <v>113.62</v>
      </c>
      <c r="K274" s="8">
        <f t="shared" si="80"/>
        <v>1.748</v>
      </c>
    </row>
    <row r="275" spans="2:16" ht="15.75" customHeight="1">
      <c r="B275" s="96"/>
      <c r="C275" s="51">
        <f t="shared" si="81"/>
        <v>2</v>
      </c>
      <c r="D275" s="99"/>
      <c r="E275" s="32" t="s">
        <v>11</v>
      </c>
      <c r="F275" s="6">
        <v>2.4E-2</v>
      </c>
      <c r="G275" s="49">
        <f t="shared" si="82"/>
        <v>19</v>
      </c>
      <c r="H275" s="55">
        <f>O12</f>
        <v>60</v>
      </c>
      <c r="I275" s="5">
        <f>H275*F275</f>
        <v>1.44</v>
      </c>
      <c r="J275" s="7">
        <f>K275*H275</f>
        <v>54.72</v>
      </c>
      <c r="K275" s="8">
        <f t="shared" si="80"/>
        <v>0.91200000000000003</v>
      </c>
      <c r="M275" s="53"/>
      <c r="N275" s="53"/>
      <c r="O275" s="53"/>
      <c r="P275" s="53"/>
    </row>
    <row r="276" spans="2:16" ht="15.75" customHeight="1">
      <c r="B276" s="96"/>
      <c r="C276" s="51">
        <f t="shared" si="81"/>
        <v>2</v>
      </c>
      <c r="D276" s="99"/>
      <c r="E276" s="32" t="s">
        <v>12</v>
      </c>
      <c r="F276" s="36">
        <v>2.0000000000000001E-4</v>
      </c>
      <c r="G276" s="49">
        <f t="shared" si="82"/>
        <v>19</v>
      </c>
      <c r="H276" s="55">
        <f>O13</f>
        <v>950</v>
      </c>
      <c r="I276" s="5">
        <f>H276*F276</f>
        <v>0.19</v>
      </c>
      <c r="J276" s="7">
        <f>K276*H276</f>
        <v>7.22</v>
      </c>
      <c r="K276" s="8">
        <f t="shared" si="80"/>
        <v>7.6E-3</v>
      </c>
      <c r="M276" s="53"/>
      <c r="N276" s="53"/>
      <c r="O276" s="53"/>
      <c r="P276" s="53"/>
    </row>
    <row r="277" spans="2:16" ht="15.75" customHeight="1">
      <c r="B277" s="96"/>
      <c r="C277" s="51">
        <f t="shared" si="81"/>
        <v>2</v>
      </c>
      <c r="D277" s="100"/>
      <c r="E277" s="32" t="s">
        <v>71</v>
      </c>
      <c r="F277" s="6">
        <v>0.17199999999999999</v>
      </c>
      <c r="G277" s="49">
        <f t="shared" si="82"/>
        <v>19</v>
      </c>
      <c r="H277" s="55"/>
      <c r="I277" s="5"/>
      <c r="J277" s="7"/>
      <c r="K277" s="8">
        <f t="shared" si="80"/>
        <v>6.5359999999999996</v>
      </c>
      <c r="M277" s="53"/>
      <c r="N277" s="53"/>
      <c r="O277" s="53"/>
      <c r="P277" s="53"/>
    </row>
    <row r="278" spans="2:16" ht="15.75" customHeight="1">
      <c r="B278" s="104"/>
      <c r="C278" s="51">
        <f t="shared" si="81"/>
        <v>2</v>
      </c>
      <c r="D278" s="3" t="s">
        <v>33</v>
      </c>
      <c r="E278" s="37" t="s">
        <v>33</v>
      </c>
      <c r="F278" s="6">
        <v>0.04</v>
      </c>
      <c r="G278" s="49">
        <f t="shared" si="82"/>
        <v>19</v>
      </c>
      <c r="H278" s="55">
        <f>O17</f>
        <v>45</v>
      </c>
      <c r="I278" s="5">
        <f>H278*F278</f>
        <v>1.8</v>
      </c>
      <c r="J278" s="7">
        <f>K278*H278</f>
        <v>68.400000000000006</v>
      </c>
      <c r="K278" s="8">
        <f t="shared" si="80"/>
        <v>1.52</v>
      </c>
      <c r="M278" s="53"/>
      <c r="N278" s="53"/>
      <c r="O278" s="53"/>
      <c r="P278" s="53"/>
    </row>
    <row r="279" spans="2:16" ht="15.75" customHeight="1">
      <c r="B279" s="89" t="s">
        <v>36</v>
      </c>
      <c r="C279" s="89"/>
      <c r="D279" s="89"/>
      <c r="E279" s="89"/>
      <c r="F279" s="41"/>
      <c r="G279" s="62"/>
      <c r="H279" s="62"/>
      <c r="I279" s="2">
        <f>SUM(I261:I278)</f>
        <v>71</v>
      </c>
      <c r="J279" s="2">
        <f>SUM(J261:J278)</f>
        <v>2698.0000000000005</v>
      </c>
      <c r="K279" s="41">
        <f>SUM(K261:K278)</f>
        <v>36.494404651162803</v>
      </c>
    </row>
    <row r="280" spans="2:16" ht="15.75" customHeight="1">
      <c r="B280" s="95" t="s">
        <v>77</v>
      </c>
      <c r="C280" s="44">
        <v>2</v>
      </c>
      <c r="D280" s="97" t="s">
        <v>92</v>
      </c>
      <c r="E280" s="32" t="s">
        <v>3</v>
      </c>
      <c r="F280" s="6">
        <v>0.06</v>
      </c>
      <c r="G280" s="55">
        <f>G126</f>
        <v>53</v>
      </c>
      <c r="H280" s="59">
        <f>O5</f>
        <v>15</v>
      </c>
      <c r="I280" s="5">
        <f t="shared" ref="I280:I289" si="83">H280*F280</f>
        <v>0.89999999999999991</v>
      </c>
      <c r="J280" s="7">
        <f>K280*H280</f>
        <v>95.399999999999991</v>
      </c>
      <c r="K280" s="8">
        <f>G280*F280*C280</f>
        <v>6.3599999999999994</v>
      </c>
    </row>
    <row r="281" spans="2:16" ht="15.75" customHeight="1">
      <c r="B281" s="96"/>
      <c r="C281" s="51">
        <f>C280</f>
        <v>2</v>
      </c>
      <c r="D281" s="97"/>
      <c r="E281" s="32" t="s">
        <v>8</v>
      </c>
      <c r="F281" s="6">
        <v>8.0000000000000002E-3</v>
      </c>
      <c r="G281" s="49">
        <f>G280</f>
        <v>53</v>
      </c>
      <c r="H281" s="59">
        <f>O8</f>
        <v>40</v>
      </c>
      <c r="I281" s="5">
        <f t="shared" si="83"/>
        <v>0.32</v>
      </c>
      <c r="J281" s="7">
        <f t="shared" ref="J281:J289" si="84">K281*H281</f>
        <v>33.92</v>
      </c>
      <c r="K281" s="8">
        <f t="shared" ref="K281:K302" si="85">G281*F281*C281</f>
        <v>0.84799999999999998</v>
      </c>
    </row>
    <row r="282" spans="2:16" ht="15.75" customHeight="1">
      <c r="B282" s="96"/>
      <c r="C282" s="51">
        <f t="shared" ref="C282:C302" si="86">C281</f>
        <v>2</v>
      </c>
      <c r="D282" s="97"/>
      <c r="E282" s="33" t="s">
        <v>12</v>
      </c>
      <c r="F282" s="36">
        <v>2.0000000000000001E-4</v>
      </c>
      <c r="G282" s="49">
        <f t="shared" ref="G282:G302" si="87">G281</f>
        <v>53</v>
      </c>
      <c r="H282" s="59">
        <f>O13</f>
        <v>950</v>
      </c>
      <c r="I282" s="5">
        <f t="shared" si="83"/>
        <v>0.19</v>
      </c>
      <c r="J282" s="7">
        <f t="shared" si="84"/>
        <v>20.14</v>
      </c>
      <c r="K282" s="8">
        <f t="shared" si="85"/>
        <v>2.12E-2</v>
      </c>
    </row>
    <row r="283" spans="2:16" ht="15.75" customHeight="1">
      <c r="B283" s="96"/>
      <c r="C283" s="51">
        <f t="shared" si="86"/>
        <v>2</v>
      </c>
      <c r="D283" s="97"/>
      <c r="E283" s="32" t="s">
        <v>11</v>
      </c>
      <c r="F283" s="6">
        <v>3.0000000000000001E-3</v>
      </c>
      <c r="G283" s="49">
        <f t="shared" si="87"/>
        <v>53</v>
      </c>
      <c r="H283" s="59">
        <f>O12</f>
        <v>60</v>
      </c>
      <c r="I283" s="5">
        <f t="shared" si="83"/>
        <v>0.18</v>
      </c>
      <c r="J283" s="7">
        <f t="shared" si="84"/>
        <v>19.080000000000002</v>
      </c>
      <c r="K283" s="8">
        <f t="shared" si="85"/>
        <v>0.318</v>
      </c>
    </row>
    <row r="284" spans="2:16" ht="15.75" customHeight="1">
      <c r="B284" s="96"/>
      <c r="C284" s="51">
        <f t="shared" si="86"/>
        <v>2</v>
      </c>
      <c r="D284" s="97"/>
      <c r="E284" s="33" t="s">
        <v>6</v>
      </c>
      <c r="F284" s="6">
        <v>3.0000000000000001E-3</v>
      </c>
      <c r="G284" s="49">
        <f t="shared" si="87"/>
        <v>53</v>
      </c>
      <c r="H284" s="55">
        <f>O19</f>
        <v>108</v>
      </c>
      <c r="I284" s="5">
        <f t="shared" si="83"/>
        <v>0.32400000000000001</v>
      </c>
      <c r="J284" s="7">
        <f t="shared" si="84"/>
        <v>34.344000000000001</v>
      </c>
      <c r="K284" s="8">
        <f t="shared" si="85"/>
        <v>0.318</v>
      </c>
    </row>
    <row r="285" spans="2:16" ht="15.75" customHeight="1">
      <c r="B285" s="96"/>
      <c r="C285" s="51">
        <f t="shared" si="86"/>
        <v>2</v>
      </c>
      <c r="D285" s="98" t="s">
        <v>21</v>
      </c>
      <c r="E285" s="32" t="s">
        <v>7</v>
      </c>
      <c r="F285" s="6">
        <v>0.1</v>
      </c>
      <c r="G285" s="49">
        <f t="shared" si="87"/>
        <v>53</v>
      </c>
      <c r="H285" s="55">
        <f>O7</f>
        <v>35</v>
      </c>
      <c r="I285" s="5">
        <f t="shared" si="83"/>
        <v>3.5</v>
      </c>
      <c r="J285" s="7">
        <f t="shared" si="84"/>
        <v>371.00000000000006</v>
      </c>
      <c r="K285" s="8">
        <f t="shared" si="85"/>
        <v>10.600000000000001</v>
      </c>
    </row>
    <row r="286" spans="2:16" ht="15.75" customHeight="1">
      <c r="B286" s="96"/>
      <c r="C286" s="51">
        <f t="shared" si="86"/>
        <v>2</v>
      </c>
      <c r="D286" s="99"/>
      <c r="E286" s="32" t="s">
        <v>17</v>
      </c>
      <c r="F286" s="6">
        <v>0.02</v>
      </c>
      <c r="G286" s="49">
        <f t="shared" si="87"/>
        <v>53</v>
      </c>
      <c r="H286" s="55">
        <f>O20</f>
        <v>50</v>
      </c>
      <c r="I286" s="5">
        <f t="shared" si="83"/>
        <v>1</v>
      </c>
      <c r="J286" s="7">
        <f t="shared" si="84"/>
        <v>106</v>
      </c>
      <c r="K286" s="8">
        <f t="shared" si="85"/>
        <v>2.12</v>
      </c>
    </row>
    <row r="287" spans="2:16" ht="15.75" customHeight="1">
      <c r="B287" s="96"/>
      <c r="C287" s="51">
        <f t="shared" si="86"/>
        <v>2</v>
      </c>
      <c r="D287" s="99"/>
      <c r="E287" s="32" t="s">
        <v>8</v>
      </c>
      <c r="F287" s="6">
        <v>1.3000000000000001E-2</v>
      </c>
      <c r="G287" s="49">
        <f t="shared" si="87"/>
        <v>53</v>
      </c>
      <c r="H287" s="55">
        <f>O8</f>
        <v>40</v>
      </c>
      <c r="I287" s="5">
        <f t="shared" si="83"/>
        <v>0.52</v>
      </c>
      <c r="J287" s="7">
        <f t="shared" si="84"/>
        <v>55.120000000000005</v>
      </c>
      <c r="K287" s="8">
        <f t="shared" si="85"/>
        <v>1.3780000000000001</v>
      </c>
      <c r="M287" s="53"/>
      <c r="N287" s="53"/>
      <c r="O287" s="53"/>
      <c r="P287" s="53"/>
    </row>
    <row r="288" spans="2:16" ht="15.75" customHeight="1">
      <c r="B288" s="96"/>
      <c r="C288" s="51">
        <f t="shared" si="86"/>
        <v>2</v>
      </c>
      <c r="D288" s="99"/>
      <c r="E288" s="33" t="s">
        <v>10</v>
      </c>
      <c r="F288" s="6">
        <v>1.2E-2</v>
      </c>
      <c r="G288" s="49">
        <f t="shared" si="87"/>
        <v>53</v>
      </c>
      <c r="H288" s="55">
        <f>O9</f>
        <v>40</v>
      </c>
      <c r="I288" s="5">
        <f t="shared" si="83"/>
        <v>0.48</v>
      </c>
      <c r="J288" s="7">
        <f t="shared" si="84"/>
        <v>50.88</v>
      </c>
      <c r="K288" s="8">
        <f t="shared" si="85"/>
        <v>1.272</v>
      </c>
      <c r="M288" s="53"/>
      <c r="N288" s="53"/>
      <c r="O288" s="53"/>
      <c r="P288" s="53"/>
    </row>
    <row r="289" spans="2:52" ht="15.75" customHeight="1">
      <c r="B289" s="96"/>
      <c r="C289" s="51">
        <f t="shared" si="86"/>
        <v>2</v>
      </c>
      <c r="D289" s="99"/>
      <c r="E289" s="33" t="s">
        <v>6</v>
      </c>
      <c r="F289" s="6">
        <v>5.0000000000000001E-3</v>
      </c>
      <c r="G289" s="49">
        <f t="shared" si="87"/>
        <v>53</v>
      </c>
      <c r="H289" s="55">
        <f>O19</f>
        <v>108</v>
      </c>
      <c r="I289" s="5">
        <f t="shared" si="83"/>
        <v>0.54</v>
      </c>
      <c r="J289" s="7">
        <f t="shared" si="84"/>
        <v>57.24</v>
      </c>
      <c r="K289" s="8">
        <f t="shared" si="85"/>
        <v>0.53</v>
      </c>
      <c r="M289" s="53"/>
      <c r="N289" s="53"/>
      <c r="O289" s="53"/>
      <c r="P289" s="53"/>
    </row>
    <row r="290" spans="2:52" ht="15.75" customHeight="1">
      <c r="B290" s="96"/>
      <c r="C290" s="51">
        <f t="shared" si="86"/>
        <v>2</v>
      </c>
      <c r="D290" s="100"/>
      <c r="E290" s="33" t="s">
        <v>71</v>
      </c>
      <c r="F290" s="6">
        <v>0.17499999999999999</v>
      </c>
      <c r="G290" s="49">
        <f t="shared" si="87"/>
        <v>53</v>
      </c>
      <c r="H290" s="56"/>
      <c r="I290" s="61"/>
      <c r="J290" s="7"/>
      <c r="K290" s="8">
        <f t="shared" si="85"/>
        <v>18.549999999999997</v>
      </c>
      <c r="M290" s="53"/>
      <c r="N290" s="53"/>
      <c r="O290" s="53"/>
      <c r="P290" s="53"/>
    </row>
    <row r="291" spans="2:52" ht="15.75" customHeight="1">
      <c r="B291" s="96"/>
      <c r="C291" s="51">
        <f t="shared" si="86"/>
        <v>2</v>
      </c>
      <c r="D291" s="101" t="s">
        <v>30</v>
      </c>
      <c r="E291" s="32" t="s">
        <v>55</v>
      </c>
      <c r="F291" s="6">
        <f>I291/H291</f>
        <v>0.16670526315789486</v>
      </c>
      <c r="G291" s="49">
        <f t="shared" si="87"/>
        <v>53</v>
      </c>
      <c r="H291" s="55">
        <f>O28</f>
        <v>190</v>
      </c>
      <c r="I291" s="39">
        <f>71-I292-I293-I294-I295-I296-I297-I298-I300-I301-I302-I289-I288-I287-I286-I285-I284-I283-I282-I281-I280</f>
        <v>31.674000000000021</v>
      </c>
      <c r="J291" s="7">
        <f t="shared" ref="J291:J298" si="88">K291*H291</f>
        <v>3357.4440000000027</v>
      </c>
      <c r="K291" s="8">
        <f t="shared" si="85"/>
        <v>17.670757894736855</v>
      </c>
      <c r="M291" s="53"/>
      <c r="N291" s="53"/>
      <c r="O291" s="53"/>
      <c r="P291" s="53"/>
    </row>
    <row r="292" spans="2:52" ht="15.75" customHeight="1">
      <c r="B292" s="96"/>
      <c r="C292" s="51">
        <f t="shared" si="86"/>
        <v>2</v>
      </c>
      <c r="D292" s="102"/>
      <c r="E292" s="32" t="s">
        <v>8</v>
      </c>
      <c r="F292" s="6">
        <v>0.02</v>
      </c>
      <c r="G292" s="49">
        <f t="shared" si="87"/>
        <v>53</v>
      </c>
      <c r="H292" s="59">
        <f>O8</f>
        <v>40</v>
      </c>
      <c r="I292" s="5">
        <f>H292*F292</f>
        <v>0.8</v>
      </c>
      <c r="J292" s="7">
        <f t="shared" si="88"/>
        <v>84.800000000000011</v>
      </c>
      <c r="K292" s="8">
        <f t="shared" si="85"/>
        <v>2.12</v>
      </c>
      <c r="M292" s="53"/>
      <c r="N292" s="53"/>
      <c r="O292" s="53"/>
      <c r="P292" s="53"/>
    </row>
    <row r="293" spans="2:52" ht="15.75" customHeight="1">
      <c r="B293" s="96"/>
      <c r="C293" s="51">
        <f t="shared" si="86"/>
        <v>2</v>
      </c>
      <c r="D293" s="102"/>
      <c r="E293" s="33" t="s">
        <v>10</v>
      </c>
      <c r="F293" s="6">
        <v>1.2999999999999999E-2</v>
      </c>
      <c r="G293" s="49">
        <f t="shared" si="87"/>
        <v>53</v>
      </c>
      <c r="H293" s="55">
        <f>O9</f>
        <v>40</v>
      </c>
      <c r="I293" s="5">
        <f t="shared" ref="I293:I298" si="89">H293*F293</f>
        <v>0.52</v>
      </c>
      <c r="J293" s="7">
        <f t="shared" si="88"/>
        <v>55.12</v>
      </c>
      <c r="K293" s="8">
        <f t="shared" si="85"/>
        <v>1.3779999999999999</v>
      </c>
    </row>
    <row r="294" spans="2:52" ht="15.75" customHeight="1">
      <c r="B294" s="96"/>
      <c r="C294" s="51">
        <f t="shared" si="86"/>
        <v>2</v>
      </c>
      <c r="D294" s="102"/>
      <c r="E294" s="33" t="s">
        <v>24</v>
      </c>
      <c r="F294" s="6">
        <v>0.01</v>
      </c>
      <c r="G294" s="49">
        <f t="shared" si="87"/>
        <v>53</v>
      </c>
      <c r="H294" s="55">
        <f>O11</f>
        <v>680</v>
      </c>
      <c r="I294" s="5">
        <f t="shared" si="89"/>
        <v>6.8</v>
      </c>
      <c r="J294" s="7">
        <f t="shared" si="88"/>
        <v>720.80000000000007</v>
      </c>
      <c r="K294" s="8">
        <f t="shared" si="85"/>
        <v>1.06</v>
      </c>
    </row>
    <row r="295" spans="2:52" ht="15.75" customHeight="1">
      <c r="B295" s="96"/>
      <c r="C295" s="51">
        <f t="shared" si="86"/>
        <v>2</v>
      </c>
      <c r="D295" s="103"/>
      <c r="E295" s="33" t="s">
        <v>78</v>
      </c>
      <c r="F295" s="6">
        <v>5.8000000000000003E-2</v>
      </c>
      <c r="G295" s="49">
        <f t="shared" si="87"/>
        <v>53</v>
      </c>
      <c r="H295" s="55">
        <f>O15</f>
        <v>79</v>
      </c>
      <c r="I295" s="5">
        <f t="shared" si="89"/>
        <v>4.5819999999999999</v>
      </c>
      <c r="J295" s="7">
        <f t="shared" si="88"/>
        <v>485.69200000000006</v>
      </c>
      <c r="K295" s="8">
        <f t="shared" si="85"/>
        <v>6.1480000000000006</v>
      </c>
    </row>
    <row r="296" spans="2:52" ht="15.75" customHeight="1">
      <c r="B296" s="96"/>
      <c r="C296" s="51">
        <f t="shared" si="86"/>
        <v>2</v>
      </c>
      <c r="D296" s="98" t="s">
        <v>88</v>
      </c>
      <c r="E296" s="32" t="s">
        <v>13</v>
      </c>
      <c r="F296" s="6">
        <v>4.5999999999999999E-2</v>
      </c>
      <c r="G296" s="49">
        <f t="shared" si="87"/>
        <v>53</v>
      </c>
      <c r="H296" s="58">
        <f>O18</f>
        <v>65</v>
      </c>
      <c r="I296" s="39">
        <f t="shared" si="89"/>
        <v>2.9899999999999998</v>
      </c>
      <c r="J296" s="39">
        <f t="shared" si="88"/>
        <v>316.94</v>
      </c>
      <c r="K296" s="8">
        <f t="shared" si="85"/>
        <v>4.8760000000000003</v>
      </c>
      <c r="M296" s="17"/>
      <c r="N296" s="15"/>
      <c r="O296" s="22"/>
      <c r="P296" s="15"/>
    </row>
    <row r="297" spans="2:52" ht="15.75" customHeight="1">
      <c r="B297" s="96"/>
      <c r="C297" s="51">
        <f t="shared" si="86"/>
        <v>2</v>
      </c>
      <c r="D297" s="99"/>
      <c r="E297" s="32" t="s">
        <v>11</v>
      </c>
      <c r="F297" s="6">
        <v>2.4E-2</v>
      </c>
      <c r="G297" s="49">
        <f t="shared" si="87"/>
        <v>53</v>
      </c>
      <c r="H297" s="55">
        <f>O12</f>
        <v>60</v>
      </c>
      <c r="I297" s="5">
        <f t="shared" si="89"/>
        <v>1.44</v>
      </c>
      <c r="J297" s="7">
        <f t="shared" si="88"/>
        <v>152.64000000000001</v>
      </c>
      <c r="K297" s="8">
        <f t="shared" si="85"/>
        <v>2.544</v>
      </c>
      <c r="Q297" s="15"/>
      <c r="V297" s="15"/>
      <c r="W297" s="15"/>
      <c r="X297" s="15"/>
      <c r="Y297" s="15"/>
      <c r="Z297" s="15"/>
      <c r="AA297" s="15"/>
      <c r="AB297" s="15"/>
      <c r="AC297" s="15"/>
      <c r="AD297" s="15"/>
      <c r="AE297" s="15"/>
      <c r="AF297" s="15"/>
      <c r="AG297" s="15"/>
      <c r="AH297" s="15"/>
      <c r="AI297" s="15"/>
      <c r="AJ297" s="15"/>
      <c r="AK297" s="15"/>
      <c r="AL297" s="15"/>
      <c r="AM297" s="15"/>
      <c r="AN297" s="15"/>
      <c r="AO297" s="15"/>
      <c r="AP297" s="15"/>
      <c r="AQ297" s="15"/>
      <c r="AR297" s="15"/>
      <c r="AS297" s="15"/>
      <c r="AT297" s="15"/>
      <c r="AU297" s="15"/>
      <c r="AV297" s="15"/>
      <c r="AW297" s="15"/>
      <c r="AX297" s="15"/>
      <c r="AY297" s="15"/>
      <c r="AZ297" s="15"/>
    </row>
    <row r="298" spans="2:52" s="15" customFormat="1" ht="15.75" customHeight="1">
      <c r="B298" s="96"/>
      <c r="C298" s="51">
        <f t="shared" si="86"/>
        <v>2</v>
      </c>
      <c r="D298" s="99"/>
      <c r="E298" s="32" t="s">
        <v>12</v>
      </c>
      <c r="F298" s="36">
        <v>2.0000000000000001E-4</v>
      </c>
      <c r="G298" s="49">
        <f t="shared" si="87"/>
        <v>53</v>
      </c>
      <c r="H298" s="55">
        <f>O13</f>
        <v>950</v>
      </c>
      <c r="I298" s="5">
        <f t="shared" si="89"/>
        <v>0.19</v>
      </c>
      <c r="J298" s="7">
        <f t="shared" si="88"/>
        <v>20.14</v>
      </c>
      <c r="K298" s="8">
        <f t="shared" si="85"/>
        <v>2.12E-2</v>
      </c>
      <c r="L298" s="53"/>
      <c r="M298" s="12"/>
      <c r="N298" s="53"/>
      <c r="O298" s="53"/>
      <c r="P298" s="53"/>
      <c r="Q298" s="12"/>
      <c r="R298" s="12"/>
      <c r="S298" s="12"/>
      <c r="T298" s="12"/>
      <c r="U298" s="12"/>
      <c r="V298" s="12"/>
      <c r="W298" s="12"/>
      <c r="X298" s="12"/>
      <c r="Y298" s="12"/>
      <c r="Z298" s="12"/>
      <c r="AA298" s="12"/>
      <c r="AB298" s="12"/>
      <c r="AC298" s="12"/>
      <c r="AD298" s="12"/>
      <c r="AE298" s="12"/>
      <c r="AF298" s="12"/>
      <c r="AG298" s="12"/>
      <c r="AH298" s="12"/>
      <c r="AI298" s="12"/>
      <c r="AJ298" s="12"/>
      <c r="AK298" s="12"/>
      <c r="AL298" s="12"/>
      <c r="AM298" s="12"/>
      <c r="AN298" s="12"/>
      <c r="AO298" s="12"/>
      <c r="AP298" s="12"/>
      <c r="AQ298" s="12"/>
      <c r="AR298" s="12"/>
      <c r="AS298" s="12"/>
      <c r="AT298" s="12"/>
      <c r="AU298" s="12"/>
      <c r="AV298" s="12"/>
      <c r="AW298" s="12"/>
      <c r="AX298" s="12"/>
      <c r="AY298" s="12"/>
      <c r="AZ298" s="12"/>
    </row>
    <row r="299" spans="2:52" ht="15.75" customHeight="1">
      <c r="B299" s="96"/>
      <c r="C299" s="51">
        <f t="shared" si="86"/>
        <v>2</v>
      </c>
      <c r="D299" s="100"/>
      <c r="E299" s="32" t="s">
        <v>71</v>
      </c>
      <c r="F299" s="6">
        <v>0.17199999999999999</v>
      </c>
      <c r="G299" s="49">
        <f t="shared" si="87"/>
        <v>53</v>
      </c>
      <c r="H299" s="55"/>
      <c r="I299" s="5"/>
      <c r="J299" s="7"/>
      <c r="K299" s="8">
        <f t="shared" si="85"/>
        <v>18.231999999999999</v>
      </c>
    </row>
    <row r="300" spans="2:52" ht="15.75" customHeight="1">
      <c r="B300" s="96"/>
      <c r="C300" s="51">
        <f t="shared" si="86"/>
        <v>2</v>
      </c>
      <c r="D300" s="3" t="s">
        <v>33</v>
      </c>
      <c r="E300" s="37" t="s">
        <v>33</v>
      </c>
      <c r="F300" s="6">
        <v>0.04</v>
      </c>
      <c r="G300" s="49">
        <f t="shared" si="87"/>
        <v>53</v>
      </c>
      <c r="H300" s="55">
        <f>O17</f>
        <v>45</v>
      </c>
      <c r="I300" s="5">
        <f>H300*F300</f>
        <v>1.8</v>
      </c>
      <c r="J300" s="7">
        <f>K300*H300</f>
        <v>190.8</v>
      </c>
      <c r="K300" s="8">
        <f t="shared" si="85"/>
        <v>4.24</v>
      </c>
    </row>
    <row r="301" spans="2:52" ht="15.75" customHeight="1">
      <c r="B301" s="96"/>
      <c r="C301" s="51">
        <f t="shared" si="86"/>
        <v>2</v>
      </c>
      <c r="D301" s="63" t="s">
        <v>20</v>
      </c>
      <c r="E301" s="35" t="s">
        <v>20</v>
      </c>
      <c r="F301" s="6">
        <v>0.05</v>
      </c>
      <c r="G301" s="49">
        <f t="shared" si="87"/>
        <v>53</v>
      </c>
      <c r="H301" s="56">
        <f>O30</f>
        <v>115</v>
      </c>
      <c r="I301" s="5">
        <f>H301*F301</f>
        <v>5.75</v>
      </c>
      <c r="J301" s="7">
        <f>K301*H301</f>
        <v>609.50000000000011</v>
      </c>
      <c r="K301" s="8">
        <f>G301*F301*C301</f>
        <v>5.3000000000000007</v>
      </c>
      <c r="M301" s="53"/>
      <c r="N301" s="53"/>
      <c r="O301" s="53"/>
      <c r="P301" s="53"/>
    </row>
    <row r="302" spans="2:52" ht="15.75" customHeight="1">
      <c r="B302" s="96"/>
      <c r="C302" s="51">
        <f t="shared" si="86"/>
        <v>2</v>
      </c>
      <c r="D302" s="65" t="s">
        <v>13</v>
      </c>
      <c r="E302" s="32" t="s">
        <v>13</v>
      </c>
      <c r="F302" s="8">
        <v>0.1</v>
      </c>
      <c r="G302" s="49">
        <f t="shared" si="87"/>
        <v>53</v>
      </c>
      <c r="H302" s="56">
        <f>O18</f>
        <v>65</v>
      </c>
      <c r="I302" s="5">
        <f>H302*F302</f>
        <v>6.5</v>
      </c>
      <c r="J302" s="7">
        <f t="shared" ref="J302" si="90">K302*H302</f>
        <v>689.00000000000011</v>
      </c>
      <c r="K302" s="8">
        <f t="shared" si="85"/>
        <v>10.600000000000001</v>
      </c>
    </row>
    <row r="303" spans="2:52" ht="15.75" customHeight="1">
      <c r="B303" s="89" t="s">
        <v>36</v>
      </c>
      <c r="C303" s="89"/>
      <c r="D303" s="89"/>
      <c r="E303" s="89"/>
      <c r="F303" s="62"/>
      <c r="G303" s="62"/>
      <c r="H303" s="62"/>
      <c r="I303" s="2">
        <f>SUM(I280:I302)</f>
        <v>71.000000000000014</v>
      </c>
      <c r="J303" s="2">
        <f>SUM(J280:J302)</f>
        <v>7526.0000000000036</v>
      </c>
      <c r="K303" s="41">
        <f>SUM(K280:K302)</f>
        <v>116.50515789473684</v>
      </c>
    </row>
    <row r="304" spans="2:52" ht="15.75" customHeight="1">
      <c r="B304" s="90" t="s">
        <v>82</v>
      </c>
      <c r="C304" s="91"/>
      <c r="D304" s="91"/>
      <c r="E304" s="91"/>
      <c r="F304" s="91"/>
      <c r="G304" s="91"/>
      <c r="H304" s="91"/>
      <c r="I304" s="92"/>
      <c r="J304" s="27">
        <f>J303+J279+J253+J227+J199+J175+J149+J125+J91+J73+J51+J27</f>
        <v>45795</v>
      </c>
      <c r="K304" s="45">
        <f>K27+K51+K73+K91+K125+K149+K175+K199+K227+K253+K279+K303</f>
        <v>630.12800440636477</v>
      </c>
    </row>
    <row r="305" spans="2:21" s="53" customFormat="1" ht="15.75" customHeight="1">
      <c r="R305" s="12"/>
      <c r="S305" s="12"/>
      <c r="T305" s="12"/>
      <c r="U305" s="12"/>
    </row>
    <row r="306" spans="2:21" ht="15" customHeight="1">
      <c r="O306" s="12"/>
    </row>
    <row r="307" spans="2:21" ht="15.75">
      <c r="B307" s="93" t="s">
        <v>84</v>
      </c>
      <c r="C307" s="93"/>
      <c r="D307" s="93"/>
      <c r="E307" s="46" t="s">
        <v>85</v>
      </c>
      <c r="F307" s="47"/>
      <c r="G307" s="94" t="s">
        <v>101</v>
      </c>
      <c r="H307" s="94"/>
      <c r="I307" s="94"/>
      <c r="J307" s="94"/>
      <c r="K307" s="94"/>
      <c r="O307" s="12"/>
    </row>
    <row r="308" spans="2:21">
      <c r="B308" s="29"/>
      <c r="C308" s="29"/>
      <c r="D308" s="29"/>
      <c r="E308" s="30" t="s">
        <v>86</v>
      </c>
      <c r="G308" s="31"/>
      <c r="H308" s="31"/>
      <c r="I308" s="31" t="s">
        <v>87</v>
      </c>
      <c r="J308" s="31"/>
      <c r="K308" s="29"/>
      <c r="O308" s="12"/>
    </row>
    <row r="311" spans="2:21">
      <c r="J311" s="19"/>
    </row>
  </sheetData>
  <mergeCells count="88">
    <mergeCell ref="D232:D241"/>
    <mergeCell ref="D242:D246"/>
    <mergeCell ref="D247:D249"/>
    <mergeCell ref="B253:E253"/>
    <mergeCell ref="B260:C260"/>
    <mergeCell ref="B261:B278"/>
    <mergeCell ref="D261:D266"/>
    <mergeCell ref="D267:D271"/>
    <mergeCell ref="D272:D273"/>
    <mergeCell ref="D274:D277"/>
    <mergeCell ref="B125:E125"/>
    <mergeCell ref="B126:B148"/>
    <mergeCell ref="D126:D129"/>
    <mergeCell ref="D130:D135"/>
    <mergeCell ref="D136:D140"/>
    <mergeCell ref="D141:D143"/>
    <mergeCell ref="D144:D147"/>
    <mergeCell ref="B1:K1"/>
    <mergeCell ref="B2:K2"/>
    <mergeCell ref="L1:Q1"/>
    <mergeCell ref="L2:Q2"/>
    <mergeCell ref="B4:C4"/>
    <mergeCell ref="B5:B26"/>
    <mergeCell ref="D16:D20"/>
    <mergeCell ref="D21:D24"/>
    <mergeCell ref="B27:E27"/>
    <mergeCell ref="D5:D15"/>
    <mergeCell ref="O44:Q44"/>
    <mergeCell ref="D45:D48"/>
    <mergeCell ref="O45:Q45"/>
    <mergeCell ref="B51:E51"/>
    <mergeCell ref="B54:C54"/>
    <mergeCell ref="B28:B50"/>
    <mergeCell ref="D28:D31"/>
    <mergeCell ref="D32:D37"/>
    <mergeCell ref="D38:D42"/>
    <mergeCell ref="D43:D44"/>
    <mergeCell ref="B55:B72"/>
    <mergeCell ref="D55:D60"/>
    <mergeCell ref="D61:D65"/>
    <mergeCell ref="D66:D67"/>
    <mergeCell ref="D68:D71"/>
    <mergeCell ref="B73:E73"/>
    <mergeCell ref="B74:B90"/>
    <mergeCell ref="D74:D77"/>
    <mergeCell ref="D78:D83"/>
    <mergeCell ref="D84:D85"/>
    <mergeCell ref="D86:D87"/>
    <mergeCell ref="B91:E91"/>
    <mergeCell ref="B104:C104"/>
    <mergeCell ref="B105:B124"/>
    <mergeCell ref="D105:D109"/>
    <mergeCell ref="D110:D117"/>
    <mergeCell ref="D118:D119"/>
    <mergeCell ref="D120:D123"/>
    <mergeCell ref="B149:E149"/>
    <mergeCell ref="B155:C155"/>
    <mergeCell ref="B156:B174"/>
    <mergeCell ref="D156:D161"/>
    <mergeCell ref="D162:D167"/>
    <mergeCell ref="D168:D169"/>
    <mergeCell ref="D170:D171"/>
    <mergeCell ref="B175:E175"/>
    <mergeCell ref="B176:B198"/>
    <mergeCell ref="D176:D180"/>
    <mergeCell ref="D228:D231"/>
    <mergeCell ref="D181:D186"/>
    <mergeCell ref="D187:D191"/>
    <mergeCell ref="D192:D195"/>
    <mergeCell ref="B199:E199"/>
    <mergeCell ref="B207:C207"/>
    <mergeCell ref="B208:B226"/>
    <mergeCell ref="D208:D211"/>
    <mergeCell ref="D212:D219"/>
    <mergeCell ref="D220:D221"/>
    <mergeCell ref="D222:D225"/>
    <mergeCell ref="B227:E227"/>
    <mergeCell ref="B228:B252"/>
    <mergeCell ref="B303:E303"/>
    <mergeCell ref="B304:I304"/>
    <mergeCell ref="B307:D307"/>
    <mergeCell ref="G307:K307"/>
    <mergeCell ref="B279:E279"/>
    <mergeCell ref="B280:B302"/>
    <mergeCell ref="D280:D284"/>
    <mergeCell ref="D285:D290"/>
    <mergeCell ref="D291:D295"/>
    <mergeCell ref="D296:D299"/>
  </mergeCells>
  <pageMargins left="0.33" right="0.28000000000000003" top="0.2" bottom="0.16" header="0.2" footer="0.16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Y311"/>
  <sheetViews>
    <sheetView view="pageLayout" workbookViewId="0">
      <selection activeCell="C5" sqref="C5:C15"/>
    </sheetView>
  </sheetViews>
  <sheetFormatPr defaultColWidth="9.140625" defaultRowHeight="15"/>
  <cols>
    <col min="1" max="2" width="5" style="12" customWidth="1"/>
    <col min="3" max="3" width="20" style="12" customWidth="1"/>
    <col min="4" max="4" width="21" style="12" customWidth="1"/>
    <col min="5" max="5" width="8" style="12" customWidth="1"/>
    <col min="6" max="6" width="5.28515625" style="12" customWidth="1"/>
    <col min="7" max="7" width="6.7109375" style="12" customWidth="1"/>
    <col min="8" max="8" width="8.28515625" style="12" customWidth="1"/>
    <col min="9" max="9" width="9.28515625" style="12" customWidth="1"/>
    <col min="10" max="10" width="8.85546875" style="19" customWidth="1"/>
    <col min="11" max="11" width="9.28515625" style="53" customWidth="1"/>
    <col min="12" max="12" width="22.140625" style="12" customWidth="1"/>
    <col min="13" max="13" width="22.28515625" style="12" customWidth="1"/>
    <col min="14" max="14" width="9.140625" style="20" customWidth="1"/>
    <col min="15" max="15" width="15.42578125" style="12" customWidth="1"/>
    <col min="16" max="16384" width="9.140625" style="12"/>
  </cols>
  <sheetData>
    <row r="1" spans="1:20" s="13" customFormat="1" ht="15.6" customHeight="1">
      <c r="A1" s="93" t="s">
        <v>83</v>
      </c>
      <c r="B1" s="93"/>
      <c r="C1" s="93"/>
      <c r="D1" s="93"/>
      <c r="E1" s="93"/>
      <c r="F1" s="93"/>
      <c r="G1" s="93"/>
      <c r="H1" s="93"/>
      <c r="I1" s="93"/>
      <c r="J1" s="93"/>
      <c r="K1" s="93" t="s">
        <v>93</v>
      </c>
      <c r="L1" s="93"/>
      <c r="M1" s="93"/>
      <c r="N1" s="93"/>
      <c r="O1" s="93"/>
      <c r="P1" s="93"/>
      <c r="Q1" s="12"/>
      <c r="R1" s="12"/>
      <c r="S1" s="12"/>
      <c r="T1" s="12"/>
    </row>
    <row r="2" spans="1:20" s="13" customFormat="1" ht="15.6" customHeight="1">
      <c r="A2" s="133" t="s">
        <v>96</v>
      </c>
      <c r="B2" s="133"/>
      <c r="C2" s="133"/>
      <c r="D2" s="133"/>
      <c r="E2" s="133"/>
      <c r="F2" s="133"/>
      <c r="G2" s="133"/>
      <c r="H2" s="133"/>
      <c r="I2" s="133"/>
      <c r="J2" s="133"/>
      <c r="K2" s="134" t="s">
        <v>97</v>
      </c>
      <c r="L2" s="134"/>
      <c r="M2" s="134"/>
      <c r="N2" s="134"/>
      <c r="O2" s="134"/>
      <c r="P2" s="134"/>
      <c r="Q2" s="12"/>
      <c r="R2" s="12"/>
      <c r="S2" s="12"/>
      <c r="T2" s="12"/>
    </row>
    <row r="3" spans="1:20" s="13" customFormat="1">
      <c r="A3" s="14"/>
      <c r="B3" s="14"/>
      <c r="C3" s="14"/>
      <c r="D3" s="14"/>
      <c r="E3" s="14"/>
      <c r="F3" s="14"/>
      <c r="G3" s="14"/>
      <c r="H3" s="14"/>
      <c r="I3" s="14"/>
      <c r="J3" s="14"/>
      <c r="K3" s="53"/>
      <c r="N3" s="21"/>
      <c r="Q3" s="12"/>
      <c r="R3" s="12"/>
      <c r="S3" s="12"/>
      <c r="T3" s="12"/>
    </row>
    <row r="4" spans="1:20" s="1" customFormat="1" ht="28.5" customHeight="1">
      <c r="A4" s="105" t="s">
        <v>42</v>
      </c>
      <c r="B4" s="106"/>
      <c r="C4" s="23" t="s">
        <v>48</v>
      </c>
      <c r="D4" s="54" t="s">
        <v>54</v>
      </c>
      <c r="E4" s="10" t="s">
        <v>44</v>
      </c>
      <c r="F4" s="54" t="s">
        <v>1</v>
      </c>
      <c r="G4" s="54" t="s">
        <v>41</v>
      </c>
      <c r="H4" s="54" t="s">
        <v>45</v>
      </c>
      <c r="I4" s="54" t="s">
        <v>46</v>
      </c>
      <c r="J4" s="11" t="s">
        <v>2</v>
      </c>
      <c r="K4" s="53"/>
      <c r="L4" s="24" t="s">
        <v>0</v>
      </c>
      <c r="M4" s="11" t="s">
        <v>2</v>
      </c>
      <c r="N4" s="24" t="s">
        <v>41</v>
      </c>
      <c r="O4" s="24" t="s">
        <v>79</v>
      </c>
      <c r="Q4" s="12"/>
      <c r="R4" s="12"/>
      <c r="S4" s="12"/>
      <c r="T4" s="12"/>
    </row>
    <row r="5" spans="1:20" ht="15.75" customHeight="1">
      <c r="A5" s="108" t="s">
        <v>43</v>
      </c>
      <c r="B5" s="48">
        <v>2</v>
      </c>
      <c r="C5" s="128" t="s">
        <v>35</v>
      </c>
      <c r="D5" s="32" t="s">
        <v>3</v>
      </c>
      <c r="E5" s="40">
        <v>2.5000000000000001E-2</v>
      </c>
      <c r="F5" s="49">
        <v>2</v>
      </c>
      <c r="G5" s="55">
        <f t="shared" ref="G5:G13" si="0">N5</f>
        <v>15</v>
      </c>
      <c r="H5" s="5">
        <f t="shared" ref="H5:H13" si="1">G5*E5</f>
        <v>0.375</v>
      </c>
      <c r="I5" s="7">
        <f t="shared" ref="I5:I13" si="2">J5*G5</f>
        <v>1.5</v>
      </c>
      <c r="J5" s="8">
        <f t="shared" ref="J5:J14" si="3">F5*E5*B5</f>
        <v>0.1</v>
      </c>
      <c r="L5" s="32" t="s">
        <v>3</v>
      </c>
      <c r="M5" s="8">
        <f>J5+J105+J176+J232+J280</f>
        <v>0.97</v>
      </c>
      <c r="N5" s="59">
        <v>15</v>
      </c>
      <c r="O5" s="4">
        <f t="shared" ref="O5:O36" si="4">M5*N5</f>
        <v>14.549999999999999</v>
      </c>
    </row>
    <row r="6" spans="1:20" ht="15.75" customHeight="1">
      <c r="A6" s="109"/>
      <c r="B6" s="48">
        <f t="shared" ref="B6:B14" si="5">B5</f>
        <v>2</v>
      </c>
      <c r="C6" s="131"/>
      <c r="D6" s="32" t="s">
        <v>5</v>
      </c>
      <c r="E6" s="40">
        <v>0.05</v>
      </c>
      <c r="F6" s="49">
        <f t="shared" ref="F6:F14" si="6">F5</f>
        <v>2</v>
      </c>
      <c r="G6" s="56">
        <f t="shared" si="0"/>
        <v>35</v>
      </c>
      <c r="H6" s="5">
        <f t="shared" si="1"/>
        <v>1.75</v>
      </c>
      <c r="I6" s="7">
        <f t="shared" si="2"/>
        <v>7</v>
      </c>
      <c r="J6" s="8">
        <f t="shared" si="3"/>
        <v>0.2</v>
      </c>
      <c r="L6" s="32" t="s">
        <v>5</v>
      </c>
      <c r="M6" s="8">
        <f>J6+J28+J55+J126+J156+J208+J228+J261</f>
        <v>1.2500000000000002</v>
      </c>
      <c r="N6" s="59">
        <v>35</v>
      </c>
      <c r="O6" s="4">
        <f t="shared" si="4"/>
        <v>43.750000000000007</v>
      </c>
    </row>
    <row r="7" spans="1:20" ht="15.75" customHeight="1">
      <c r="A7" s="109"/>
      <c r="B7" s="48">
        <f t="shared" si="5"/>
        <v>2</v>
      </c>
      <c r="C7" s="131"/>
      <c r="D7" s="32" t="s">
        <v>7</v>
      </c>
      <c r="E7" s="40">
        <v>2.7E-2</v>
      </c>
      <c r="F7" s="49">
        <f t="shared" si="6"/>
        <v>2</v>
      </c>
      <c r="G7" s="59">
        <f t="shared" si="0"/>
        <v>35</v>
      </c>
      <c r="H7" s="5">
        <f t="shared" si="1"/>
        <v>0.94499999999999995</v>
      </c>
      <c r="I7" s="7">
        <f t="shared" si="2"/>
        <v>3.78</v>
      </c>
      <c r="J7" s="8">
        <f t="shared" si="3"/>
        <v>0.108</v>
      </c>
      <c r="L7" s="32" t="s">
        <v>7</v>
      </c>
      <c r="M7" s="8">
        <f>J7+J32+J57+J66+J78+J111+J130+J141+J158+J162+J181+J213+J234+J247+J263+J272+J285</f>
        <v>7.2719999999999994</v>
      </c>
      <c r="N7" s="59">
        <v>35</v>
      </c>
      <c r="O7" s="4">
        <f t="shared" si="4"/>
        <v>254.51999999999998</v>
      </c>
    </row>
    <row r="8" spans="1:20" ht="15.75" customHeight="1">
      <c r="A8" s="109"/>
      <c r="B8" s="48">
        <f t="shared" si="5"/>
        <v>2</v>
      </c>
      <c r="C8" s="131"/>
      <c r="D8" s="32" t="s">
        <v>8</v>
      </c>
      <c r="E8" s="40">
        <v>1.2999999999999999E-2</v>
      </c>
      <c r="F8" s="49">
        <f t="shared" si="6"/>
        <v>2</v>
      </c>
      <c r="G8" s="57">
        <f t="shared" si="0"/>
        <v>40</v>
      </c>
      <c r="H8" s="5">
        <f t="shared" si="1"/>
        <v>0.52</v>
      </c>
      <c r="I8" s="7">
        <f t="shared" si="2"/>
        <v>2.08</v>
      </c>
      <c r="J8" s="8">
        <f t="shared" si="3"/>
        <v>5.1999999999999998E-2</v>
      </c>
      <c r="L8" s="32" t="s">
        <v>8</v>
      </c>
      <c r="M8" s="8">
        <f>J8+J18+J31+J34+J59+J74+J80+J106+J113+J129+J132+J160+J164+J177+J183+J188+J211+J215+J231+J235+J265+J281+J287+J292</f>
        <v>1.6600000000000004</v>
      </c>
      <c r="N8" s="59">
        <v>40</v>
      </c>
      <c r="O8" s="4">
        <f t="shared" si="4"/>
        <v>66.40000000000002</v>
      </c>
    </row>
    <row r="9" spans="1:20" ht="15.75" customHeight="1">
      <c r="A9" s="109"/>
      <c r="B9" s="48">
        <f t="shared" si="5"/>
        <v>2</v>
      </c>
      <c r="C9" s="131"/>
      <c r="D9" s="32" t="s">
        <v>10</v>
      </c>
      <c r="E9" s="40">
        <v>1.2E-2</v>
      </c>
      <c r="F9" s="49">
        <f t="shared" si="6"/>
        <v>2</v>
      </c>
      <c r="G9" s="55">
        <f t="shared" si="0"/>
        <v>40</v>
      </c>
      <c r="H9" s="5">
        <f t="shared" si="1"/>
        <v>0.48</v>
      </c>
      <c r="I9" s="7">
        <f t="shared" si="2"/>
        <v>1.92</v>
      </c>
      <c r="J9" s="8">
        <f t="shared" si="3"/>
        <v>4.8000000000000001E-2</v>
      </c>
      <c r="L9" s="32" t="s">
        <v>10</v>
      </c>
      <c r="M9" s="8">
        <f>J9+J19+J35+J60+J81+J85+J114+J133+J139+J161+J165+J184+J189+J216+J236+J266+J288+J293</f>
        <v>1.0039999999999998</v>
      </c>
      <c r="N9" s="59">
        <v>40</v>
      </c>
      <c r="O9" s="4">
        <f t="shared" si="4"/>
        <v>40.159999999999989</v>
      </c>
      <c r="Q9" s="53"/>
      <c r="R9" s="53"/>
      <c r="S9" s="15"/>
      <c r="T9" s="15"/>
    </row>
    <row r="10" spans="1:20" ht="15.75" customHeight="1">
      <c r="A10" s="109"/>
      <c r="B10" s="48">
        <f t="shared" si="5"/>
        <v>2</v>
      </c>
      <c r="C10" s="131"/>
      <c r="D10" s="32" t="s">
        <v>28</v>
      </c>
      <c r="E10" s="18">
        <v>7.4999999999999997E-3</v>
      </c>
      <c r="F10" s="49">
        <f t="shared" si="6"/>
        <v>2</v>
      </c>
      <c r="G10" s="55">
        <f t="shared" si="0"/>
        <v>220</v>
      </c>
      <c r="H10" s="5">
        <f t="shared" si="1"/>
        <v>1.65</v>
      </c>
      <c r="I10" s="7">
        <f t="shared" si="2"/>
        <v>6.6</v>
      </c>
      <c r="J10" s="8">
        <f t="shared" si="3"/>
        <v>0.03</v>
      </c>
      <c r="L10" s="32" t="s">
        <v>40</v>
      </c>
      <c r="M10" s="8">
        <f>J10+J63+J116+J138+J218+J237+J269</f>
        <v>0.27899999999999997</v>
      </c>
      <c r="N10" s="59">
        <v>220</v>
      </c>
      <c r="O10" s="4">
        <f t="shared" si="4"/>
        <v>61.379999999999995</v>
      </c>
      <c r="Q10" s="53"/>
      <c r="R10" s="53"/>
    </row>
    <row r="11" spans="1:20" ht="15.75" customHeight="1">
      <c r="A11" s="109"/>
      <c r="B11" s="48">
        <f t="shared" si="5"/>
        <v>2</v>
      </c>
      <c r="C11" s="131"/>
      <c r="D11" s="32" t="s">
        <v>24</v>
      </c>
      <c r="E11" s="40">
        <v>5.0000000000000001E-3</v>
      </c>
      <c r="F11" s="49">
        <f t="shared" si="6"/>
        <v>2</v>
      </c>
      <c r="G11" s="55">
        <f t="shared" si="0"/>
        <v>680</v>
      </c>
      <c r="H11" s="5">
        <f t="shared" si="1"/>
        <v>3.4</v>
      </c>
      <c r="I11" s="7">
        <f t="shared" si="2"/>
        <v>13.6</v>
      </c>
      <c r="J11" s="8">
        <f t="shared" si="3"/>
        <v>0.02</v>
      </c>
      <c r="L11" s="32" t="s">
        <v>24</v>
      </c>
      <c r="M11" s="8">
        <f>J11+J17+J44+J67+J87+J119+J142+J169+J171+J190+J221+J238+J248+J273+J294</f>
        <v>0.40500000000000003</v>
      </c>
      <c r="N11" s="59">
        <v>680</v>
      </c>
      <c r="O11" s="4">
        <f t="shared" si="4"/>
        <v>275.40000000000003</v>
      </c>
      <c r="Q11" s="53"/>
      <c r="R11" s="53"/>
    </row>
    <row r="12" spans="1:20" ht="15.75" customHeight="1">
      <c r="A12" s="109"/>
      <c r="B12" s="48">
        <f t="shared" si="5"/>
        <v>2</v>
      </c>
      <c r="C12" s="131"/>
      <c r="D12" s="32" t="s">
        <v>11</v>
      </c>
      <c r="E12" s="18">
        <v>2.5000000000000001E-3</v>
      </c>
      <c r="F12" s="49">
        <f t="shared" si="6"/>
        <v>2</v>
      </c>
      <c r="G12" s="55">
        <f t="shared" si="0"/>
        <v>60</v>
      </c>
      <c r="H12" s="5">
        <f t="shared" si="1"/>
        <v>0.15</v>
      </c>
      <c r="I12" s="7">
        <f t="shared" si="2"/>
        <v>0.6</v>
      </c>
      <c r="J12" s="8">
        <f t="shared" si="3"/>
        <v>0.01</v>
      </c>
      <c r="L12" s="32" t="s">
        <v>11</v>
      </c>
      <c r="M12" s="8">
        <f>J12+J22+J46+J69+J77+J108+J121+J145+J179+J193+J223+J239+J275+J283</f>
        <v>0.80500000000000005</v>
      </c>
      <c r="N12" s="59">
        <v>60</v>
      </c>
      <c r="O12" s="4">
        <f t="shared" si="4"/>
        <v>48.300000000000004</v>
      </c>
      <c r="Q12" s="53"/>
      <c r="R12" s="53"/>
    </row>
    <row r="13" spans="1:20" ht="15.75" customHeight="1">
      <c r="A13" s="109"/>
      <c r="B13" s="48">
        <f t="shared" si="5"/>
        <v>2</v>
      </c>
      <c r="C13" s="131"/>
      <c r="D13" s="32" t="s">
        <v>12</v>
      </c>
      <c r="E13" s="18">
        <v>4.0000000000000002E-4</v>
      </c>
      <c r="F13" s="49">
        <f t="shared" si="6"/>
        <v>2</v>
      </c>
      <c r="G13" s="55">
        <f t="shared" si="0"/>
        <v>950</v>
      </c>
      <c r="H13" s="5">
        <f t="shared" si="1"/>
        <v>0.38</v>
      </c>
      <c r="I13" s="7">
        <f t="shared" si="2"/>
        <v>1.52</v>
      </c>
      <c r="J13" s="8">
        <f t="shared" si="3"/>
        <v>1.6000000000000001E-3</v>
      </c>
      <c r="L13" s="32" t="s">
        <v>12</v>
      </c>
      <c r="M13" s="8">
        <f>J13+J23+J47+J70+J107+J122+J146+J178+J194+J224+J240+J276+J282+J298</f>
        <v>1.34E-2</v>
      </c>
      <c r="N13" s="59">
        <v>950</v>
      </c>
      <c r="O13" s="4">
        <f t="shared" si="4"/>
        <v>12.73</v>
      </c>
      <c r="Q13" s="53"/>
      <c r="R13" s="53"/>
    </row>
    <row r="14" spans="1:20" ht="15.75" customHeight="1">
      <c r="A14" s="109"/>
      <c r="B14" s="48">
        <f t="shared" si="5"/>
        <v>2</v>
      </c>
      <c r="C14" s="131"/>
      <c r="D14" s="32" t="s">
        <v>71</v>
      </c>
      <c r="E14" s="40">
        <v>0.2</v>
      </c>
      <c r="F14" s="49">
        <f t="shared" si="6"/>
        <v>2</v>
      </c>
      <c r="G14" s="81"/>
      <c r="H14" s="81"/>
      <c r="I14" s="7">
        <f>J14*G15</f>
        <v>0</v>
      </c>
      <c r="J14" s="8">
        <f t="shared" si="3"/>
        <v>0.8</v>
      </c>
      <c r="L14" s="32" t="s">
        <v>73</v>
      </c>
      <c r="M14" s="8">
        <f>J16+J38+J61+J110+J136+J212+J242+J267</f>
        <v>2.9547395348837218</v>
      </c>
      <c r="N14" s="59">
        <v>430</v>
      </c>
      <c r="O14" s="4">
        <f t="shared" si="4"/>
        <v>1270.5380000000005</v>
      </c>
      <c r="Q14" s="53"/>
      <c r="R14" s="53"/>
    </row>
    <row r="15" spans="1:20" ht="15.75" customHeight="1">
      <c r="A15" s="109"/>
      <c r="C15" s="132"/>
      <c r="G15" s="55"/>
      <c r="H15" s="5"/>
      <c r="L15" s="32" t="s">
        <v>78</v>
      </c>
      <c r="M15" s="8">
        <f>J20+J86+J112+J191+J214+J295</f>
        <v>0.93600000000000005</v>
      </c>
      <c r="N15" s="59">
        <v>79</v>
      </c>
      <c r="O15" s="4">
        <f t="shared" si="4"/>
        <v>73.944000000000003</v>
      </c>
    </row>
    <row r="16" spans="1:20" ht="15.75" customHeight="1">
      <c r="A16" s="109"/>
      <c r="B16" s="48">
        <f>B14</f>
        <v>2</v>
      </c>
      <c r="C16" s="127" t="s">
        <v>72</v>
      </c>
      <c r="D16" s="32" t="s">
        <v>73</v>
      </c>
      <c r="E16" s="40">
        <f>H16/G16</f>
        <v>8.8153488372093039E-2</v>
      </c>
      <c r="F16" s="49">
        <f>F14</f>
        <v>2</v>
      </c>
      <c r="G16" s="55">
        <f>N14</f>
        <v>430</v>
      </c>
      <c r="H16" s="5">
        <f>71-H5-H6-H7-H8-H9-H10-H11-H12-H13-H15-H17-H18-H19-H20-H21-H22-H23-H24-H25-H26</f>
        <v>37.906000000000006</v>
      </c>
      <c r="I16" s="7">
        <f t="shared" ref="I16:I26" si="7">J16*G16</f>
        <v>151.62400000000002</v>
      </c>
      <c r="J16" s="8">
        <f t="shared" ref="J16:J26" si="8">F16*E16*B16</f>
        <v>0.35261395348837216</v>
      </c>
      <c r="L16" s="32" t="s">
        <v>67</v>
      </c>
      <c r="M16" s="8">
        <f>J21+J45+J144+J222</f>
        <v>0.18079999999999999</v>
      </c>
      <c r="N16" s="59">
        <v>180</v>
      </c>
      <c r="O16" s="4">
        <f t="shared" si="4"/>
        <v>32.543999999999997</v>
      </c>
      <c r="Q16" s="53"/>
      <c r="R16" s="53"/>
      <c r="S16" s="53"/>
      <c r="T16" s="53"/>
    </row>
    <row r="17" spans="1:20" ht="15.75" customHeight="1">
      <c r="A17" s="109"/>
      <c r="B17" s="48">
        <f t="shared" ref="B17:B26" si="9">B16</f>
        <v>2</v>
      </c>
      <c r="C17" s="127"/>
      <c r="D17" s="32" t="s">
        <v>24</v>
      </c>
      <c r="E17" s="40">
        <v>8.0000000000000002E-3</v>
      </c>
      <c r="F17" s="49">
        <f t="shared" ref="F17:F26" si="10">F16</f>
        <v>2</v>
      </c>
      <c r="G17" s="55">
        <f>N11</f>
        <v>680</v>
      </c>
      <c r="H17" s="5">
        <f t="shared" ref="H17:H23" si="11">G17*E17</f>
        <v>5.44</v>
      </c>
      <c r="I17" s="7">
        <f t="shared" si="7"/>
        <v>21.76</v>
      </c>
      <c r="J17" s="8">
        <f t="shared" si="8"/>
        <v>3.2000000000000001E-2</v>
      </c>
      <c r="L17" s="32" t="s">
        <v>33</v>
      </c>
      <c r="M17" s="8">
        <f>J25+J49+J72+J89+J124+J148+J173+J196+J226+J251+J278+J300+J39+J243</f>
        <v>2.1119999999999992</v>
      </c>
      <c r="N17" s="59">
        <v>45</v>
      </c>
      <c r="O17" s="4">
        <f t="shared" si="4"/>
        <v>95.039999999999964</v>
      </c>
      <c r="Q17" s="53"/>
      <c r="R17" s="53"/>
      <c r="S17" s="53"/>
      <c r="T17" s="53"/>
    </row>
    <row r="18" spans="1:20" ht="15.75" customHeight="1">
      <c r="A18" s="109"/>
      <c r="B18" s="48">
        <f t="shared" si="9"/>
        <v>2</v>
      </c>
      <c r="C18" s="127"/>
      <c r="D18" s="32" t="s">
        <v>8</v>
      </c>
      <c r="E18" s="40">
        <v>1.6E-2</v>
      </c>
      <c r="F18" s="49">
        <f t="shared" si="10"/>
        <v>2</v>
      </c>
      <c r="G18" s="55">
        <f>N8</f>
        <v>40</v>
      </c>
      <c r="H18" s="5">
        <f t="shared" si="11"/>
        <v>0.64</v>
      </c>
      <c r="I18" s="7">
        <f t="shared" si="7"/>
        <v>2.56</v>
      </c>
      <c r="J18" s="8">
        <f t="shared" si="8"/>
        <v>6.4000000000000001E-2</v>
      </c>
      <c r="L18" s="32" t="s">
        <v>13</v>
      </c>
      <c r="M18" s="8">
        <f>J26+J68+J75+J192+J274+J296+J302</f>
        <v>1.544</v>
      </c>
      <c r="N18" s="59">
        <v>65</v>
      </c>
      <c r="O18" s="4">
        <f t="shared" si="4"/>
        <v>100.36</v>
      </c>
    </row>
    <row r="19" spans="1:20" ht="15.75" customHeight="1">
      <c r="A19" s="109"/>
      <c r="B19" s="48">
        <f t="shared" si="9"/>
        <v>2</v>
      </c>
      <c r="C19" s="127"/>
      <c r="D19" s="32" t="s">
        <v>10</v>
      </c>
      <c r="E19" s="40">
        <v>1.0999999999999999E-2</v>
      </c>
      <c r="F19" s="49">
        <f t="shared" si="10"/>
        <v>2</v>
      </c>
      <c r="G19" s="55">
        <f>N9</f>
        <v>40</v>
      </c>
      <c r="H19" s="5">
        <f t="shared" si="11"/>
        <v>0.43999999999999995</v>
      </c>
      <c r="I19" s="7">
        <f t="shared" si="7"/>
        <v>1.7599999999999998</v>
      </c>
      <c r="J19" s="8">
        <f t="shared" si="8"/>
        <v>4.3999999999999997E-2</v>
      </c>
      <c r="L19" s="33" t="s">
        <v>6</v>
      </c>
      <c r="M19" s="8">
        <f>J30+J36+J42+J56+J82+J109+J115+J128+J134+J137+J157+J166+J180+J185+J210+J217+J230+J246+J262+J284+J289</f>
        <v>0.31700000000000006</v>
      </c>
      <c r="N19" s="59">
        <v>108</v>
      </c>
      <c r="O19" s="4">
        <f t="shared" si="4"/>
        <v>34.236000000000004</v>
      </c>
    </row>
    <row r="20" spans="1:20" ht="15.75" customHeight="1">
      <c r="A20" s="109"/>
      <c r="B20" s="48">
        <f t="shared" si="9"/>
        <v>2</v>
      </c>
      <c r="C20" s="127"/>
      <c r="D20" s="32" t="s">
        <v>78</v>
      </c>
      <c r="E20" s="40">
        <v>4.5999999999999999E-2</v>
      </c>
      <c r="F20" s="49">
        <f t="shared" si="10"/>
        <v>2</v>
      </c>
      <c r="G20" s="55">
        <f>N15</f>
        <v>79</v>
      </c>
      <c r="H20" s="5">
        <f t="shared" si="11"/>
        <v>3.6339999999999999</v>
      </c>
      <c r="I20" s="7">
        <f t="shared" si="7"/>
        <v>14.536</v>
      </c>
      <c r="J20" s="8">
        <f t="shared" si="8"/>
        <v>0.184</v>
      </c>
      <c r="L20" s="33" t="s">
        <v>17</v>
      </c>
      <c r="M20" s="8">
        <f>J33+J182+J286</f>
        <v>0.2</v>
      </c>
      <c r="N20" s="59">
        <v>50</v>
      </c>
      <c r="O20" s="4">
        <f t="shared" si="4"/>
        <v>10</v>
      </c>
    </row>
    <row r="21" spans="1:20" ht="15.75" customHeight="1">
      <c r="A21" s="109"/>
      <c r="B21" s="48">
        <f t="shared" si="9"/>
        <v>2</v>
      </c>
      <c r="C21" s="128" t="s">
        <v>34</v>
      </c>
      <c r="D21" s="32" t="s">
        <v>67</v>
      </c>
      <c r="E21" s="40">
        <v>0.02</v>
      </c>
      <c r="F21" s="49">
        <f t="shared" si="10"/>
        <v>2</v>
      </c>
      <c r="G21" s="55">
        <f>N16</f>
        <v>180</v>
      </c>
      <c r="H21" s="5">
        <f t="shared" si="11"/>
        <v>3.6</v>
      </c>
      <c r="I21" s="7">
        <f t="shared" si="7"/>
        <v>14.4</v>
      </c>
      <c r="J21" s="8">
        <f t="shared" si="8"/>
        <v>0.08</v>
      </c>
      <c r="L21" s="33" t="s">
        <v>63</v>
      </c>
      <c r="M21" s="8">
        <f>J40+J143+J244+J249</f>
        <v>0.31200000000000006</v>
      </c>
      <c r="N21" s="59">
        <v>99</v>
      </c>
      <c r="O21" s="4">
        <f t="shared" si="4"/>
        <v>30.888000000000005</v>
      </c>
    </row>
    <row r="22" spans="1:20" ht="15.75" customHeight="1">
      <c r="A22" s="109"/>
      <c r="B22" s="48">
        <f t="shared" si="9"/>
        <v>2</v>
      </c>
      <c r="C22" s="129"/>
      <c r="D22" s="32" t="s">
        <v>11</v>
      </c>
      <c r="E22" s="40">
        <v>0.02</v>
      </c>
      <c r="F22" s="49">
        <f t="shared" si="10"/>
        <v>2</v>
      </c>
      <c r="G22" s="55">
        <f>N12</f>
        <v>60</v>
      </c>
      <c r="H22" s="5">
        <f t="shared" si="11"/>
        <v>1.2</v>
      </c>
      <c r="I22" s="7">
        <f t="shared" si="7"/>
        <v>4.8</v>
      </c>
      <c r="J22" s="8">
        <f t="shared" si="8"/>
        <v>0.08</v>
      </c>
      <c r="L22" s="83" t="s">
        <v>18</v>
      </c>
      <c r="M22" s="8">
        <f>J41+J245</f>
        <v>0.04</v>
      </c>
      <c r="N22" s="59">
        <v>250</v>
      </c>
      <c r="O22" s="4">
        <f t="shared" si="4"/>
        <v>10</v>
      </c>
    </row>
    <row r="23" spans="1:20" ht="15.75" customHeight="1">
      <c r="A23" s="109"/>
      <c r="B23" s="48">
        <f t="shared" si="9"/>
        <v>2</v>
      </c>
      <c r="C23" s="129"/>
      <c r="D23" s="32" t="s">
        <v>12</v>
      </c>
      <c r="E23" s="18">
        <v>2.0000000000000001E-4</v>
      </c>
      <c r="F23" s="49">
        <f t="shared" si="10"/>
        <v>2</v>
      </c>
      <c r="G23" s="55">
        <f>N13</f>
        <v>950</v>
      </c>
      <c r="H23" s="5">
        <f t="shared" si="11"/>
        <v>0.19</v>
      </c>
      <c r="I23" s="7">
        <f t="shared" si="7"/>
        <v>0.76</v>
      </c>
      <c r="J23" s="8">
        <f t="shared" si="8"/>
        <v>8.0000000000000004E-4</v>
      </c>
      <c r="L23" s="33" t="s">
        <v>19</v>
      </c>
      <c r="M23" s="8">
        <f>J43+J170</f>
        <v>0.36599999999999999</v>
      </c>
      <c r="N23" s="59">
        <v>68</v>
      </c>
      <c r="O23" s="4">
        <f t="shared" si="4"/>
        <v>24.887999999999998</v>
      </c>
    </row>
    <row r="24" spans="1:20" ht="15.75" customHeight="1">
      <c r="A24" s="109"/>
      <c r="B24" s="48">
        <f t="shared" si="9"/>
        <v>2</v>
      </c>
      <c r="C24" s="130"/>
      <c r="D24" s="32" t="s">
        <v>71</v>
      </c>
      <c r="E24" s="40">
        <v>0.2</v>
      </c>
      <c r="F24" s="49">
        <f t="shared" si="10"/>
        <v>2</v>
      </c>
      <c r="G24" s="55"/>
      <c r="H24" s="5"/>
      <c r="I24" s="7">
        <f t="shared" si="7"/>
        <v>0</v>
      </c>
      <c r="J24" s="8">
        <f t="shared" si="8"/>
        <v>0.8</v>
      </c>
      <c r="L24" s="32" t="s">
        <v>9</v>
      </c>
      <c r="M24" s="8">
        <f>J58+J159+J264</f>
        <v>0.35</v>
      </c>
      <c r="N24" s="59">
        <v>80</v>
      </c>
      <c r="O24" s="4">
        <f t="shared" si="4"/>
        <v>28</v>
      </c>
    </row>
    <row r="25" spans="1:20" ht="15.75" customHeight="1">
      <c r="A25" s="109"/>
      <c r="B25" s="48">
        <f t="shared" si="9"/>
        <v>2</v>
      </c>
      <c r="C25" s="87" t="s">
        <v>33</v>
      </c>
      <c r="D25" s="32" t="s">
        <v>33</v>
      </c>
      <c r="E25" s="40">
        <v>0.04</v>
      </c>
      <c r="F25" s="49">
        <f t="shared" si="10"/>
        <v>2</v>
      </c>
      <c r="G25" s="55">
        <f>N17</f>
        <v>45</v>
      </c>
      <c r="H25" s="5">
        <f>G25*E25</f>
        <v>1.8</v>
      </c>
      <c r="I25" s="7">
        <f t="shared" si="7"/>
        <v>7.2</v>
      </c>
      <c r="J25" s="8">
        <f t="shared" si="8"/>
        <v>0.16</v>
      </c>
      <c r="L25" s="32" t="s">
        <v>52</v>
      </c>
      <c r="M25" s="8">
        <f>J62+J268</f>
        <v>0.3</v>
      </c>
      <c r="N25" s="59">
        <v>130</v>
      </c>
      <c r="O25" s="4">
        <f t="shared" si="4"/>
        <v>39</v>
      </c>
    </row>
    <row r="26" spans="1:20" ht="15.75" customHeight="1">
      <c r="A26" s="125"/>
      <c r="B26" s="48">
        <f t="shared" si="9"/>
        <v>2</v>
      </c>
      <c r="C26" s="87" t="s">
        <v>13</v>
      </c>
      <c r="D26" s="32" t="s">
        <v>13</v>
      </c>
      <c r="E26" s="8">
        <v>0.1</v>
      </c>
      <c r="F26" s="49">
        <f t="shared" si="10"/>
        <v>2</v>
      </c>
      <c r="G26" s="56">
        <f>N18</f>
        <v>65</v>
      </c>
      <c r="H26" s="5">
        <f>G26*E26</f>
        <v>6.5</v>
      </c>
      <c r="I26" s="7">
        <f t="shared" si="7"/>
        <v>26</v>
      </c>
      <c r="J26" s="8">
        <f t="shared" si="8"/>
        <v>0.4</v>
      </c>
      <c r="L26" s="32" t="s">
        <v>22</v>
      </c>
      <c r="M26" s="8">
        <f>J64+J270</f>
        <v>0.02</v>
      </c>
      <c r="N26" s="59">
        <v>200</v>
      </c>
      <c r="O26" s="4">
        <f t="shared" si="4"/>
        <v>4</v>
      </c>
    </row>
    <row r="27" spans="1:20" ht="15.75" customHeight="1">
      <c r="A27" s="89" t="s">
        <v>36</v>
      </c>
      <c r="B27" s="89"/>
      <c r="C27" s="89"/>
      <c r="D27" s="89"/>
      <c r="E27" s="41"/>
      <c r="F27" s="85"/>
      <c r="G27" s="85"/>
      <c r="H27" s="2">
        <f>SUM(H5:H26)</f>
        <v>71.000000000000014</v>
      </c>
      <c r="I27" s="2">
        <f>SUM(I5:I26)</f>
        <v>284.00000000000006</v>
      </c>
      <c r="J27" s="2">
        <f>SUM(J5:J26)</f>
        <v>3.5670139534883725</v>
      </c>
      <c r="L27" s="34" t="s">
        <v>14</v>
      </c>
      <c r="M27" s="8">
        <f>J76</f>
        <v>0.04</v>
      </c>
      <c r="N27" s="59">
        <v>180</v>
      </c>
      <c r="O27" s="4">
        <f t="shared" si="4"/>
        <v>7.2</v>
      </c>
    </row>
    <row r="28" spans="1:20" ht="15.75" customHeight="1">
      <c r="A28" s="108" t="s">
        <v>47</v>
      </c>
      <c r="B28" s="42">
        <v>2</v>
      </c>
      <c r="C28" s="97" t="s">
        <v>70</v>
      </c>
      <c r="D28" s="32" t="s">
        <v>5</v>
      </c>
      <c r="E28" s="6">
        <v>4.5999999999999999E-2</v>
      </c>
      <c r="F28" s="56">
        <v>1</v>
      </c>
      <c r="G28" s="59">
        <f>N6</f>
        <v>35</v>
      </c>
      <c r="H28" s="87">
        <f t="shared" ref="H28:H36" si="12">E28*G28</f>
        <v>1.6099999999999999</v>
      </c>
      <c r="I28" s="7">
        <f t="shared" ref="I28:I36" si="13">J28*G28</f>
        <v>3.2199999999999998</v>
      </c>
      <c r="J28" s="6">
        <f>F28*E28*B28</f>
        <v>9.1999999999999998E-2</v>
      </c>
      <c r="L28" s="32" t="s">
        <v>55</v>
      </c>
      <c r="M28" s="8">
        <f>J84+J168+J187+J291</f>
        <v>2.5480842105263166</v>
      </c>
      <c r="N28" s="59">
        <v>190</v>
      </c>
      <c r="O28" s="4">
        <f t="shared" si="4"/>
        <v>484.13600000000014</v>
      </c>
    </row>
    <row r="29" spans="1:20" ht="15.75" customHeight="1">
      <c r="A29" s="109"/>
      <c r="B29" s="42">
        <v>2</v>
      </c>
      <c r="C29" s="97"/>
      <c r="D29" s="32" t="s">
        <v>31</v>
      </c>
      <c r="E29" s="6">
        <v>0.02</v>
      </c>
      <c r="F29" s="56">
        <v>1</v>
      </c>
      <c r="G29" s="59">
        <f>N33</f>
        <v>130</v>
      </c>
      <c r="H29" s="87">
        <f t="shared" si="12"/>
        <v>2.6</v>
      </c>
      <c r="I29" s="7">
        <f>J29*G29</f>
        <v>5.2</v>
      </c>
      <c r="J29" s="6">
        <f t="shared" ref="J29:J49" si="14">F29*E29*B29</f>
        <v>0.04</v>
      </c>
      <c r="L29" s="34" t="s">
        <v>59</v>
      </c>
      <c r="M29" s="8">
        <f>J88+J172+J250</f>
        <v>2.8000000000000003</v>
      </c>
      <c r="N29" s="59">
        <v>85</v>
      </c>
      <c r="O29" s="4">
        <f t="shared" si="4"/>
        <v>238.00000000000003</v>
      </c>
    </row>
    <row r="30" spans="1:20" ht="15.75" customHeight="1">
      <c r="A30" s="109"/>
      <c r="B30" s="42">
        <v>2</v>
      </c>
      <c r="C30" s="97"/>
      <c r="D30" s="33" t="s">
        <v>6</v>
      </c>
      <c r="E30" s="6">
        <v>3.0000000000000001E-3</v>
      </c>
      <c r="F30" s="56">
        <v>1</v>
      </c>
      <c r="G30" s="59">
        <f>N19</f>
        <v>108</v>
      </c>
      <c r="H30" s="87">
        <f t="shared" si="12"/>
        <v>0.32400000000000001</v>
      </c>
      <c r="I30" s="7">
        <f t="shared" si="13"/>
        <v>0.64800000000000002</v>
      </c>
      <c r="J30" s="6">
        <f t="shared" si="14"/>
        <v>6.0000000000000001E-3</v>
      </c>
      <c r="L30" s="35" t="s">
        <v>20</v>
      </c>
      <c r="M30" s="8">
        <f>J174+J197+J252+J301</f>
        <v>0.9</v>
      </c>
      <c r="N30" s="59">
        <v>115</v>
      </c>
      <c r="O30" s="4">
        <f t="shared" si="4"/>
        <v>103.5</v>
      </c>
    </row>
    <row r="31" spans="1:20" ht="15.75" customHeight="1">
      <c r="A31" s="109"/>
      <c r="B31" s="42">
        <v>2</v>
      </c>
      <c r="C31" s="97"/>
      <c r="D31" s="32" t="s">
        <v>8</v>
      </c>
      <c r="E31" s="6">
        <v>1.3000000000000001E-2</v>
      </c>
      <c r="F31" s="50">
        <f>F28</f>
        <v>1</v>
      </c>
      <c r="G31" s="56">
        <f>N8</f>
        <v>40</v>
      </c>
      <c r="H31" s="87">
        <f t="shared" si="12"/>
        <v>0.52</v>
      </c>
      <c r="I31" s="7">
        <f t="shared" si="13"/>
        <v>1.04</v>
      </c>
      <c r="J31" s="6">
        <f t="shared" si="14"/>
        <v>2.6000000000000002E-2</v>
      </c>
      <c r="L31" s="32" t="s">
        <v>16</v>
      </c>
      <c r="M31" s="8">
        <v>0</v>
      </c>
      <c r="N31" s="59">
        <v>350</v>
      </c>
      <c r="O31" s="4">
        <f t="shared" si="4"/>
        <v>0</v>
      </c>
    </row>
    <row r="32" spans="1:20" ht="15.75" customHeight="1">
      <c r="A32" s="109"/>
      <c r="B32" s="48">
        <f t="shared" ref="B32:B50" si="15">B31</f>
        <v>2</v>
      </c>
      <c r="C32" s="120" t="s">
        <v>21</v>
      </c>
      <c r="D32" s="33" t="s">
        <v>7</v>
      </c>
      <c r="E32" s="6">
        <v>0.1</v>
      </c>
      <c r="F32" s="50">
        <f t="shared" ref="F32:F49" si="16">F31</f>
        <v>1</v>
      </c>
      <c r="G32" s="55">
        <f>N7</f>
        <v>35</v>
      </c>
      <c r="H32" s="87">
        <f t="shared" si="12"/>
        <v>3.5</v>
      </c>
      <c r="I32" s="7">
        <f t="shared" si="13"/>
        <v>7</v>
      </c>
      <c r="J32" s="6">
        <f t="shared" si="14"/>
        <v>0.2</v>
      </c>
      <c r="L32" s="32" t="s">
        <v>80</v>
      </c>
      <c r="M32" s="8">
        <f>J79+J118+J163+J220</f>
        <v>0.48799999999999999</v>
      </c>
      <c r="N32" s="59">
        <v>60</v>
      </c>
      <c r="O32" s="4">
        <f t="shared" si="4"/>
        <v>29.28</v>
      </c>
    </row>
    <row r="33" spans="1:20" ht="15.75" customHeight="1">
      <c r="A33" s="109"/>
      <c r="B33" s="48">
        <f t="shared" si="15"/>
        <v>2</v>
      </c>
      <c r="C33" s="121"/>
      <c r="D33" s="33" t="s">
        <v>17</v>
      </c>
      <c r="E33" s="6">
        <v>0.02</v>
      </c>
      <c r="F33" s="50">
        <f t="shared" si="16"/>
        <v>1</v>
      </c>
      <c r="G33" s="56">
        <f>N20</f>
        <v>50</v>
      </c>
      <c r="H33" s="87">
        <f t="shared" si="12"/>
        <v>1</v>
      </c>
      <c r="I33" s="7">
        <f t="shared" si="13"/>
        <v>2</v>
      </c>
      <c r="J33" s="6">
        <f t="shared" si="14"/>
        <v>0.04</v>
      </c>
      <c r="L33" s="33" t="s">
        <v>31</v>
      </c>
      <c r="M33" s="8">
        <f>J29+J127+J209+J229+0.34</f>
        <v>0.64</v>
      </c>
      <c r="N33" s="59">
        <v>130</v>
      </c>
      <c r="O33" s="4">
        <f t="shared" si="4"/>
        <v>83.2</v>
      </c>
    </row>
    <row r="34" spans="1:20" ht="15.75" customHeight="1">
      <c r="A34" s="109"/>
      <c r="B34" s="48">
        <f t="shared" si="15"/>
        <v>2</v>
      </c>
      <c r="C34" s="121"/>
      <c r="D34" s="33" t="s">
        <v>8</v>
      </c>
      <c r="E34" s="6">
        <v>1.2999999999999999E-2</v>
      </c>
      <c r="F34" s="50">
        <f t="shared" si="16"/>
        <v>1</v>
      </c>
      <c r="G34" s="56">
        <f>N8</f>
        <v>40</v>
      </c>
      <c r="H34" s="87">
        <f t="shared" si="12"/>
        <v>0.52</v>
      </c>
      <c r="I34" s="7">
        <f t="shared" si="13"/>
        <v>1.04</v>
      </c>
      <c r="J34" s="6">
        <f t="shared" si="14"/>
        <v>2.5999999999999999E-2</v>
      </c>
      <c r="L34" s="32" t="s">
        <v>66</v>
      </c>
      <c r="M34" s="8">
        <v>1</v>
      </c>
      <c r="N34" s="59">
        <v>40</v>
      </c>
      <c r="O34" s="4">
        <f t="shared" si="4"/>
        <v>40</v>
      </c>
    </row>
    <row r="35" spans="1:20" ht="15.75" customHeight="1">
      <c r="A35" s="109"/>
      <c r="B35" s="48">
        <f t="shared" si="15"/>
        <v>2</v>
      </c>
      <c r="C35" s="121"/>
      <c r="D35" s="33" t="s">
        <v>10</v>
      </c>
      <c r="E35" s="6">
        <v>1.2E-2</v>
      </c>
      <c r="F35" s="50">
        <f t="shared" si="16"/>
        <v>1</v>
      </c>
      <c r="G35" s="56">
        <f>N9</f>
        <v>40</v>
      </c>
      <c r="H35" s="87">
        <f t="shared" si="12"/>
        <v>0.48</v>
      </c>
      <c r="I35" s="7">
        <f t="shared" si="13"/>
        <v>0.96</v>
      </c>
      <c r="J35" s="6">
        <f t="shared" si="14"/>
        <v>2.4E-2</v>
      </c>
      <c r="L35" s="81" t="s">
        <v>95</v>
      </c>
      <c r="M35" s="82">
        <f>J120+J222</f>
        <v>1.6000000000000001E-3</v>
      </c>
      <c r="N35" s="3">
        <v>800</v>
      </c>
      <c r="O35" s="4">
        <f t="shared" si="4"/>
        <v>1.28</v>
      </c>
    </row>
    <row r="36" spans="1:20" ht="15.75" customHeight="1">
      <c r="A36" s="109"/>
      <c r="B36" s="48">
        <f t="shared" si="15"/>
        <v>2</v>
      </c>
      <c r="C36" s="121"/>
      <c r="D36" s="33" t="s">
        <v>6</v>
      </c>
      <c r="E36" s="6">
        <v>5.0000000000000001E-3</v>
      </c>
      <c r="F36" s="50">
        <f t="shared" si="16"/>
        <v>1</v>
      </c>
      <c r="G36" s="56">
        <f>N19</f>
        <v>108</v>
      </c>
      <c r="H36" s="87">
        <f t="shared" si="12"/>
        <v>0.54</v>
      </c>
      <c r="I36" s="7">
        <f t="shared" si="13"/>
        <v>1.08</v>
      </c>
      <c r="J36" s="6">
        <f t="shared" si="14"/>
        <v>0.01</v>
      </c>
      <c r="L36" s="81" t="s">
        <v>15</v>
      </c>
      <c r="M36" s="82">
        <f>J140</f>
        <v>1.2E-2</v>
      </c>
      <c r="N36" s="3">
        <v>45</v>
      </c>
      <c r="O36" s="4">
        <f t="shared" si="4"/>
        <v>0.54</v>
      </c>
    </row>
    <row r="37" spans="1:20" ht="15.75" customHeight="1">
      <c r="A37" s="109"/>
      <c r="B37" s="48">
        <f t="shared" si="15"/>
        <v>2</v>
      </c>
      <c r="C37" s="122"/>
      <c r="D37" s="33" t="s">
        <v>71</v>
      </c>
      <c r="E37" s="6">
        <v>0.17499999999999999</v>
      </c>
      <c r="F37" s="50">
        <f t="shared" si="16"/>
        <v>1</v>
      </c>
      <c r="G37" s="56"/>
      <c r="H37" s="87"/>
      <c r="I37" s="7"/>
      <c r="J37" s="6">
        <f t="shared" si="14"/>
        <v>0.35</v>
      </c>
      <c r="L37" s="67" t="s">
        <v>36</v>
      </c>
      <c r="M37" s="68">
        <f>SUM(M5:M34)</f>
        <v>31.707023745410037</v>
      </c>
      <c r="N37" s="75"/>
      <c r="O37" s="76">
        <f>SUM(O5:O36)</f>
        <v>3557.7640000000001</v>
      </c>
    </row>
    <row r="38" spans="1:20" ht="15.75" customHeight="1">
      <c r="A38" s="109"/>
      <c r="B38" s="48">
        <f t="shared" si="15"/>
        <v>2</v>
      </c>
      <c r="C38" s="126" t="s">
        <v>91</v>
      </c>
      <c r="D38" s="33" t="s">
        <v>69</v>
      </c>
      <c r="E38" s="6">
        <f>H38/G38</f>
        <v>9.2839534883720931E-2</v>
      </c>
      <c r="F38" s="50">
        <f t="shared" si="16"/>
        <v>1</v>
      </c>
      <c r="G38" s="56">
        <f>N14</f>
        <v>430</v>
      </c>
      <c r="H38" s="87">
        <f>71-H28-H31-H32-H33-H34-H35-H36-H37-H39-H40-H41-H42-H43-H44-H45-H46-H47-H48-H49-H50-H29-H30</f>
        <v>39.920999999999999</v>
      </c>
      <c r="I38" s="7">
        <f t="shared" ref="I38:I47" si="17">J38*G38</f>
        <v>79.841999999999999</v>
      </c>
      <c r="J38" s="6">
        <f t="shared" si="14"/>
        <v>0.18567906976744186</v>
      </c>
      <c r="N38" s="12"/>
    </row>
    <row r="39" spans="1:20" ht="15.75" customHeight="1">
      <c r="A39" s="109"/>
      <c r="B39" s="48">
        <f t="shared" si="15"/>
        <v>2</v>
      </c>
      <c r="C39" s="126"/>
      <c r="D39" s="33" t="s">
        <v>33</v>
      </c>
      <c r="E39" s="6">
        <v>9.0000000000000011E-3</v>
      </c>
      <c r="F39" s="50">
        <f t="shared" si="16"/>
        <v>1</v>
      </c>
      <c r="G39" s="56">
        <f>N17</f>
        <v>45</v>
      </c>
      <c r="H39" s="87">
        <f t="shared" ref="H39:H44" si="18">E39*G39</f>
        <v>0.40500000000000003</v>
      </c>
      <c r="I39" s="7">
        <f t="shared" si="17"/>
        <v>0.81</v>
      </c>
      <c r="J39" s="6">
        <f t="shared" si="14"/>
        <v>1.8000000000000002E-2</v>
      </c>
      <c r="N39" s="12"/>
    </row>
    <row r="40" spans="1:20" ht="15.75" customHeight="1">
      <c r="A40" s="109"/>
      <c r="B40" s="48">
        <f t="shared" si="15"/>
        <v>2</v>
      </c>
      <c r="C40" s="126"/>
      <c r="D40" s="33" t="s">
        <v>63</v>
      </c>
      <c r="E40" s="6">
        <v>1.2E-2</v>
      </c>
      <c r="F40" s="50">
        <f t="shared" si="16"/>
        <v>1</v>
      </c>
      <c r="G40" s="56">
        <f>N21</f>
        <v>99</v>
      </c>
      <c r="H40" s="87">
        <f t="shared" si="18"/>
        <v>1.1879999999999999</v>
      </c>
      <c r="I40" s="7">
        <f t="shared" si="17"/>
        <v>2.3759999999999999</v>
      </c>
      <c r="J40" s="6">
        <f t="shared" si="14"/>
        <v>2.4E-2</v>
      </c>
      <c r="L40" s="72"/>
      <c r="M40" s="72"/>
      <c r="N40" s="73"/>
      <c r="O40" s="74"/>
    </row>
    <row r="41" spans="1:20" ht="15.75" customHeight="1">
      <c r="A41" s="109"/>
      <c r="B41" s="48">
        <f>B40</f>
        <v>2</v>
      </c>
      <c r="C41" s="126"/>
      <c r="D41" s="33" t="s">
        <v>18</v>
      </c>
      <c r="E41" s="6">
        <v>5.0000000000000001E-3</v>
      </c>
      <c r="F41" s="50">
        <f>F40</f>
        <v>1</v>
      </c>
      <c r="G41" s="56">
        <f>N22</f>
        <v>250</v>
      </c>
      <c r="H41" s="87">
        <f t="shared" si="18"/>
        <v>1.25</v>
      </c>
      <c r="I41" s="7">
        <f t="shared" si="17"/>
        <v>2.5</v>
      </c>
      <c r="J41" s="6">
        <f t="shared" si="14"/>
        <v>0.01</v>
      </c>
      <c r="L41" s="69"/>
      <c r="M41" s="69"/>
      <c r="N41" s="70"/>
      <c r="O41" s="71"/>
    </row>
    <row r="42" spans="1:20" ht="15.75" customHeight="1">
      <c r="A42" s="109"/>
      <c r="B42" s="48">
        <f t="shared" si="15"/>
        <v>2</v>
      </c>
      <c r="C42" s="126"/>
      <c r="D42" s="33" t="s">
        <v>6</v>
      </c>
      <c r="E42" s="6">
        <v>3.0000000000000001E-3</v>
      </c>
      <c r="F42" s="50">
        <f t="shared" si="16"/>
        <v>1</v>
      </c>
      <c r="G42" s="56">
        <f>N19</f>
        <v>108</v>
      </c>
      <c r="H42" s="87">
        <f t="shared" si="18"/>
        <v>0.32400000000000001</v>
      </c>
      <c r="I42" s="7">
        <f t="shared" si="17"/>
        <v>0.64800000000000002</v>
      </c>
      <c r="J42" s="6">
        <f t="shared" si="14"/>
        <v>6.0000000000000001E-3</v>
      </c>
      <c r="L42" s="53"/>
      <c r="M42" s="53"/>
      <c r="N42" s="53"/>
      <c r="O42" s="53"/>
    </row>
    <row r="43" spans="1:20" ht="15.75" customHeight="1">
      <c r="A43" s="109"/>
      <c r="B43" s="48">
        <f t="shared" si="15"/>
        <v>2</v>
      </c>
      <c r="C43" s="113" t="s">
        <v>23</v>
      </c>
      <c r="D43" s="33" t="s">
        <v>19</v>
      </c>
      <c r="E43" s="6">
        <v>6.0999999999999999E-2</v>
      </c>
      <c r="F43" s="50">
        <f t="shared" si="16"/>
        <v>1</v>
      </c>
      <c r="G43" s="56">
        <f>N23</f>
        <v>68</v>
      </c>
      <c r="H43" s="87">
        <f t="shared" si="18"/>
        <v>4.1479999999999997</v>
      </c>
      <c r="I43" s="7">
        <f t="shared" si="17"/>
        <v>8.2959999999999994</v>
      </c>
      <c r="J43" s="6">
        <f t="shared" si="14"/>
        <v>0.122</v>
      </c>
      <c r="L43" s="26"/>
      <c r="M43" s="53"/>
      <c r="N43" s="53"/>
      <c r="O43" s="53"/>
    </row>
    <row r="44" spans="1:20" ht="15.75" customHeight="1">
      <c r="A44" s="109"/>
      <c r="B44" s="48">
        <f t="shared" si="15"/>
        <v>2</v>
      </c>
      <c r="C44" s="113"/>
      <c r="D44" s="33" t="s">
        <v>24</v>
      </c>
      <c r="E44" s="6">
        <v>6.0000000000000001E-3</v>
      </c>
      <c r="F44" s="50">
        <f t="shared" si="16"/>
        <v>1</v>
      </c>
      <c r="G44" s="56">
        <f>N11</f>
        <v>680</v>
      </c>
      <c r="H44" s="87">
        <f t="shared" si="18"/>
        <v>4.08</v>
      </c>
      <c r="I44" s="7">
        <f t="shared" si="17"/>
        <v>8.16</v>
      </c>
      <c r="J44" s="6">
        <f t="shared" si="14"/>
        <v>1.2E-2</v>
      </c>
      <c r="L44" s="86" t="s">
        <v>84</v>
      </c>
      <c r="M44" s="52"/>
      <c r="N44" s="123" t="s">
        <v>94</v>
      </c>
      <c r="O44" s="123"/>
      <c r="P44" s="123"/>
    </row>
    <row r="45" spans="1:20" ht="15.75" customHeight="1">
      <c r="A45" s="109"/>
      <c r="B45" s="48">
        <f t="shared" si="15"/>
        <v>2</v>
      </c>
      <c r="C45" s="98" t="s">
        <v>34</v>
      </c>
      <c r="D45" s="32" t="s">
        <v>68</v>
      </c>
      <c r="E45" s="40">
        <v>0.02</v>
      </c>
      <c r="F45" s="50">
        <f t="shared" si="16"/>
        <v>1</v>
      </c>
      <c r="G45" s="55">
        <f>N16</f>
        <v>180</v>
      </c>
      <c r="H45" s="5">
        <f>G45*E45</f>
        <v>3.6</v>
      </c>
      <c r="I45" s="7">
        <f t="shared" si="17"/>
        <v>7.2</v>
      </c>
      <c r="J45" s="6">
        <f t="shared" si="14"/>
        <v>0.04</v>
      </c>
      <c r="L45" s="28"/>
      <c r="M45" s="30" t="s">
        <v>86</v>
      </c>
      <c r="N45" s="124" t="s">
        <v>87</v>
      </c>
      <c r="O45" s="124"/>
      <c r="P45" s="124"/>
    </row>
    <row r="46" spans="1:20" s="15" customFormat="1" ht="15.75" customHeight="1">
      <c r="A46" s="109"/>
      <c r="B46" s="48">
        <f t="shared" si="15"/>
        <v>2</v>
      </c>
      <c r="C46" s="99"/>
      <c r="D46" s="32" t="s">
        <v>11</v>
      </c>
      <c r="E46" s="40">
        <v>0.02</v>
      </c>
      <c r="F46" s="50">
        <f t="shared" si="16"/>
        <v>1</v>
      </c>
      <c r="G46" s="55">
        <f>N12</f>
        <v>60</v>
      </c>
      <c r="H46" s="5">
        <f>G46*E46</f>
        <v>1.2</v>
      </c>
      <c r="I46" s="7">
        <f t="shared" si="17"/>
        <v>2.4</v>
      </c>
      <c r="J46" s="6">
        <f t="shared" si="14"/>
        <v>0.04</v>
      </c>
      <c r="K46" s="53"/>
      <c r="L46" s="53"/>
      <c r="M46" s="26"/>
      <c r="N46" s="53"/>
      <c r="O46" s="53"/>
      <c r="P46" s="53"/>
      <c r="Q46" s="12"/>
      <c r="R46" s="12"/>
      <c r="S46" s="12"/>
      <c r="T46" s="12"/>
    </row>
    <row r="47" spans="1:20" ht="15.75" customHeight="1">
      <c r="A47" s="109"/>
      <c r="B47" s="48">
        <f t="shared" si="15"/>
        <v>2</v>
      </c>
      <c r="C47" s="99"/>
      <c r="D47" s="32" t="s">
        <v>12</v>
      </c>
      <c r="E47" s="18">
        <v>2.0000000000000001E-4</v>
      </c>
      <c r="F47" s="50">
        <f t="shared" si="16"/>
        <v>1</v>
      </c>
      <c r="G47" s="55">
        <f>N13</f>
        <v>950</v>
      </c>
      <c r="H47" s="5">
        <f>G47*E47</f>
        <v>0.19</v>
      </c>
      <c r="I47" s="7">
        <f t="shared" si="17"/>
        <v>0.38</v>
      </c>
      <c r="J47" s="6">
        <f t="shared" si="14"/>
        <v>4.0000000000000002E-4</v>
      </c>
      <c r="L47" s="53"/>
      <c r="M47" s="26"/>
      <c r="N47" s="53"/>
      <c r="O47" s="53"/>
      <c r="P47" s="53"/>
    </row>
    <row r="48" spans="1:20" ht="15.75" customHeight="1">
      <c r="A48" s="109"/>
      <c r="B48" s="48">
        <f t="shared" si="15"/>
        <v>2</v>
      </c>
      <c r="C48" s="100"/>
      <c r="D48" s="32" t="s">
        <v>71</v>
      </c>
      <c r="E48" s="40">
        <v>0.2</v>
      </c>
      <c r="F48" s="50">
        <f t="shared" si="16"/>
        <v>1</v>
      </c>
      <c r="G48" s="55"/>
      <c r="H48" s="5"/>
      <c r="I48" s="7"/>
      <c r="J48" s="6">
        <f t="shared" si="14"/>
        <v>0.4</v>
      </c>
      <c r="L48" s="53"/>
      <c r="M48" s="25"/>
      <c r="N48" s="26"/>
      <c r="O48" s="53"/>
      <c r="P48" s="53"/>
    </row>
    <row r="49" spans="1:20" ht="15.75" customHeight="1">
      <c r="A49" s="109"/>
      <c r="B49" s="48">
        <f t="shared" si="15"/>
        <v>2</v>
      </c>
      <c r="C49" s="84" t="s">
        <v>33</v>
      </c>
      <c r="D49" s="33" t="s">
        <v>33</v>
      </c>
      <c r="E49" s="6">
        <v>0.08</v>
      </c>
      <c r="F49" s="50">
        <f t="shared" si="16"/>
        <v>1</v>
      </c>
      <c r="G49" s="56">
        <f>N17</f>
        <v>45</v>
      </c>
      <c r="H49" s="87">
        <f>E49*G49</f>
        <v>3.6</v>
      </c>
      <c r="I49" s="7">
        <f>J49*G49</f>
        <v>7.2</v>
      </c>
      <c r="J49" s="6">
        <f t="shared" si="14"/>
        <v>0.16</v>
      </c>
      <c r="L49" s="53"/>
      <c r="M49" s="53"/>
      <c r="N49" s="25"/>
      <c r="O49" s="53"/>
      <c r="P49" s="53"/>
    </row>
    <row r="50" spans="1:20" ht="15.75" customHeight="1">
      <c r="A50" s="125"/>
      <c r="B50" s="48">
        <f t="shared" si="15"/>
        <v>2</v>
      </c>
      <c r="C50" s="9"/>
      <c r="D50" s="32"/>
      <c r="E50" s="8"/>
      <c r="F50" s="50"/>
      <c r="G50" s="56"/>
      <c r="H50" s="87"/>
      <c r="I50" s="7"/>
      <c r="J50" s="6"/>
      <c r="L50" s="53"/>
      <c r="M50" s="53"/>
      <c r="N50" s="53"/>
      <c r="O50" s="53"/>
      <c r="P50" s="53"/>
    </row>
    <row r="51" spans="1:20" ht="15.75" customHeight="1">
      <c r="A51" s="89" t="s">
        <v>36</v>
      </c>
      <c r="B51" s="89"/>
      <c r="C51" s="89"/>
      <c r="D51" s="89"/>
      <c r="E51" s="41"/>
      <c r="F51" s="43"/>
      <c r="G51" s="43"/>
      <c r="H51" s="2">
        <f>SUM(H28:H50)</f>
        <v>70.999999999999986</v>
      </c>
      <c r="I51" s="2">
        <f>SUM(I28:I50)</f>
        <v>141.99999999999997</v>
      </c>
      <c r="J51" s="41">
        <f>SUM(J28:J50)</f>
        <v>1.8320790697674416</v>
      </c>
      <c r="P51" s="53"/>
    </row>
    <row r="52" spans="1:20" ht="15.75" customHeight="1">
      <c r="A52" s="53"/>
      <c r="B52" s="53"/>
      <c r="C52" s="53"/>
      <c r="D52" s="53"/>
      <c r="E52" s="25"/>
      <c r="F52" s="53"/>
      <c r="G52" s="53"/>
      <c r="H52" s="53"/>
      <c r="I52" s="53"/>
      <c r="J52" s="53"/>
      <c r="L52" s="53"/>
      <c r="M52" s="53"/>
      <c r="N52" s="53"/>
      <c r="O52" s="53"/>
    </row>
    <row r="53" spans="1:20" s="53" customFormat="1" ht="15.75" customHeight="1">
      <c r="E53" s="25"/>
      <c r="L53" s="12"/>
      <c r="M53" s="12"/>
      <c r="N53" s="20"/>
      <c r="O53" s="12"/>
      <c r="Q53" s="12"/>
      <c r="R53" s="12"/>
      <c r="S53" s="12"/>
      <c r="T53" s="12"/>
    </row>
    <row r="54" spans="1:20" ht="28.5" customHeight="1">
      <c r="A54" s="105" t="s">
        <v>42</v>
      </c>
      <c r="B54" s="106"/>
      <c r="C54" s="54" t="s">
        <v>48</v>
      </c>
      <c r="D54" s="54" t="s">
        <v>54</v>
      </c>
      <c r="E54" s="10" t="s">
        <v>44</v>
      </c>
      <c r="F54" s="54" t="s">
        <v>1</v>
      </c>
      <c r="G54" s="54" t="s">
        <v>41</v>
      </c>
      <c r="H54" s="54" t="s">
        <v>45</v>
      </c>
      <c r="I54" s="54" t="s">
        <v>46</v>
      </c>
      <c r="J54" s="11" t="s">
        <v>2</v>
      </c>
      <c r="L54" s="16"/>
    </row>
    <row r="55" spans="1:20" ht="15.75" customHeight="1">
      <c r="A55" s="95" t="s">
        <v>49</v>
      </c>
      <c r="B55" s="44">
        <v>2</v>
      </c>
      <c r="C55" s="110" t="s">
        <v>4</v>
      </c>
      <c r="D55" s="32" t="s">
        <v>5</v>
      </c>
      <c r="E55" s="40">
        <v>2.5999999999999999E-2</v>
      </c>
      <c r="F55" s="55">
        <v>3</v>
      </c>
      <c r="G55" s="55">
        <f>N6</f>
        <v>35</v>
      </c>
      <c r="H55" s="87">
        <f t="shared" ref="H55:H60" si="19">G55*E55</f>
        <v>0.90999999999999992</v>
      </c>
      <c r="I55" s="7">
        <f t="shared" ref="I55:I64" si="20">J55*G55</f>
        <v>5.46</v>
      </c>
      <c r="J55" s="8">
        <f>F55*E55*B55</f>
        <v>0.156</v>
      </c>
      <c r="L55" s="16"/>
      <c r="Q55" s="53"/>
      <c r="R55" s="53"/>
    </row>
    <row r="56" spans="1:20" ht="15.75" customHeight="1">
      <c r="A56" s="96"/>
      <c r="B56" s="51">
        <f>B55</f>
        <v>2</v>
      </c>
      <c r="C56" s="111"/>
      <c r="D56" s="32" t="s">
        <v>6</v>
      </c>
      <c r="E56" s="40">
        <v>6.0000000000000001E-3</v>
      </c>
      <c r="F56" s="49">
        <f>F55</f>
        <v>3</v>
      </c>
      <c r="G56" s="55">
        <f>N19</f>
        <v>108</v>
      </c>
      <c r="H56" s="87">
        <f t="shared" si="19"/>
        <v>0.64800000000000002</v>
      </c>
      <c r="I56" s="7">
        <f t="shared" si="20"/>
        <v>3.8880000000000003</v>
      </c>
      <c r="J56" s="8">
        <f t="shared" ref="J56:J72" si="21">F56*E56*B56</f>
        <v>3.6000000000000004E-2</v>
      </c>
      <c r="L56" s="16"/>
    </row>
    <row r="57" spans="1:20" ht="15.75" customHeight="1">
      <c r="A57" s="96"/>
      <c r="B57" s="51">
        <f t="shared" ref="B57:B72" si="22">B56</f>
        <v>2</v>
      </c>
      <c r="C57" s="111"/>
      <c r="D57" s="32" t="s">
        <v>7</v>
      </c>
      <c r="E57" s="40">
        <v>3.5000000000000003E-2</v>
      </c>
      <c r="F57" s="49">
        <f t="shared" ref="F57:F72" si="23">F56</f>
        <v>3</v>
      </c>
      <c r="G57" s="55">
        <f>N7</f>
        <v>35</v>
      </c>
      <c r="H57" s="87">
        <f t="shared" si="19"/>
        <v>1.2250000000000001</v>
      </c>
      <c r="I57" s="7">
        <f t="shared" si="20"/>
        <v>7.3500000000000005</v>
      </c>
      <c r="J57" s="8">
        <f t="shared" si="21"/>
        <v>0.21000000000000002</v>
      </c>
      <c r="L57" s="16"/>
      <c r="Q57" s="53"/>
      <c r="R57" s="53"/>
      <c r="S57" s="53"/>
      <c r="T57" s="53"/>
    </row>
    <row r="58" spans="1:20" ht="15.75" customHeight="1">
      <c r="A58" s="96"/>
      <c r="B58" s="51">
        <f t="shared" si="22"/>
        <v>2</v>
      </c>
      <c r="C58" s="111"/>
      <c r="D58" s="32" t="s">
        <v>9</v>
      </c>
      <c r="E58" s="40">
        <v>2.5000000000000001E-2</v>
      </c>
      <c r="F58" s="49">
        <f t="shared" si="23"/>
        <v>3</v>
      </c>
      <c r="G58" s="55">
        <f>N24</f>
        <v>80</v>
      </c>
      <c r="H58" s="87">
        <f t="shared" si="19"/>
        <v>2</v>
      </c>
      <c r="I58" s="7">
        <f t="shared" si="20"/>
        <v>12.000000000000002</v>
      </c>
      <c r="J58" s="8">
        <f t="shared" si="21"/>
        <v>0.15000000000000002</v>
      </c>
      <c r="L58" s="16"/>
      <c r="Q58" s="53"/>
      <c r="R58" s="53"/>
      <c r="S58" s="53"/>
      <c r="T58" s="53"/>
    </row>
    <row r="59" spans="1:20" ht="15.75" customHeight="1">
      <c r="A59" s="96"/>
      <c r="B59" s="51">
        <f t="shared" si="22"/>
        <v>2</v>
      </c>
      <c r="C59" s="111"/>
      <c r="D59" s="32" t="s">
        <v>8</v>
      </c>
      <c r="E59" s="40">
        <v>1.9E-2</v>
      </c>
      <c r="F59" s="49">
        <f t="shared" si="23"/>
        <v>3</v>
      </c>
      <c r="G59" s="55">
        <f>N8</f>
        <v>40</v>
      </c>
      <c r="H59" s="87">
        <f t="shared" si="19"/>
        <v>0.76</v>
      </c>
      <c r="I59" s="7">
        <f t="shared" si="20"/>
        <v>4.5599999999999996</v>
      </c>
      <c r="J59" s="8">
        <f t="shared" si="21"/>
        <v>0.11399999999999999</v>
      </c>
      <c r="L59" s="16"/>
      <c r="Q59" s="53"/>
      <c r="R59" s="53"/>
      <c r="S59" s="53"/>
      <c r="T59" s="53"/>
    </row>
    <row r="60" spans="1:20" ht="15.75" customHeight="1">
      <c r="A60" s="96"/>
      <c r="B60" s="51">
        <f t="shared" si="22"/>
        <v>2</v>
      </c>
      <c r="C60" s="112"/>
      <c r="D60" s="32" t="s">
        <v>10</v>
      </c>
      <c r="E60" s="40">
        <v>1.7999999999999999E-2</v>
      </c>
      <c r="F60" s="49">
        <f t="shared" si="23"/>
        <v>3</v>
      </c>
      <c r="G60" s="55">
        <f>N9</f>
        <v>40</v>
      </c>
      <c r="H60" s="87">
        <f t="shared" si="19"/>
        <v>0.72</v>
      </c>
      <c r="I60" s="7">
        <f t="shared" si="20"/>
        <v>4.3199999999999994</v>
      </c>
      <c r="J60" s="8">
        <f t="shared" si="21"/>
        <v>0.10799999999999998</v>
      </c>
      <c r="Q60" s="53"/>
      <c r="R60" s="53"/>
      <c r="S60" s="53"/>
      <c r="T60" s="53"/>
    </row>
    <row r="61" spans="1:20" ht="15.75" customHeight="1">
      <c r="A61" s="96"/>
      <c r="B61" s="51">
        <f t="shared" si="22"/>
        <v>2</v>
      </c>
      <c r="C61" s="110" t="s">
        <v>25</v>
      </c>
      <c r="D61" s="32" t="s">
        <v>73</v>
      </c>
      <c r="E61" s="6">
        <f>H61/G61</f>
        <v>9.5295348837209345E-2</v>
      </c>
      <c r="F61" s="49">
        <f t="shared" si="23"/>
        <v>3</v>
      </c>
      <c r="G61" s="59">
        <f>N14</f>
        <v>430</v>
      </c>
      <c r="H61" s="5">
        <f>71-H55-H56-H57-H58-H59-H60-H62-H63-H64-H65-H66-H67-H68-H69-H70-H71-H72</f>
        <v>40.977000000000018</v>
      </c>
      <c r="I61" s="7">
        <f t="shared" si="20"/>
        <v>245.86200000000011</v>
      </c>
      <c r="J61" s="8">
        <f t="shared" si="21"/>
        <v>0.57177209302325605</v>
      </c>
      <c r="Q61" s="53"/>
      <c r="R61" s="53"/>
      <c r="S61" s="53"/>
      <c r="T61" s="53"/>
    </row>
    <row r="62" spans="1:20" ht="15.75" customHeight="1">
      <c r="A62" s="96"/>
      <c r="B62" s="51">
        <f t="shared" si="22"/>
        <v>2</v>
      </c>
      <c r="C62" s="111"/>
      <c r="D62" s="32" t="s">
        <v>52</v>
      </c>
      <c r="E62" s="6">
        <v>0.03</v>
      </c>
      <c r="F62" s="49">
        <f t="shared" si="23"/>
        <v>3</v>
      </c>
      <c r="G62" s="59">
        <f>N25</f>
        <v>130</v>
      </c>
      <c r="H62" s="5">
        <f>G62*E62</f>
        <v>3.9</v>
      </c>
      <c r="I62" s="7">
        <f t="shared" si="20"/>
        <v>23.4</v>
      </c>
      <c r="J62" s="8">
        <f t="shared" si="21"/>
        <v>0.18</v>
      </c>
      <c r="Q62" s="53"/>
      <c r="R62" s="53"/>
      <c r="S62" s="53"/>
      <c r="T62" s="53"/>
    </row>
    <row r="63" spans="1:20" ht="15.75" customHeight="1">
      <c r="A63" s="96"/>
      <c r="B63" s="51">
        <f t="shared" si="22"/>
        <v>2</v>
      </c>
      <c r="C63" s="111"/>
      <c r="D63" s="32" t="s">
        <v>28</v>
      </c>
      <c r="E63" s="6">
        <v>1.2E-2</v>
      </c>
      <c r="F63" s="49">
        <f t="shared" si="23"/>
        <v>3</v>
      </c>
      <c r="G63" s="59">
        <f>N10</f>
        <v>220</v>
      </c>
      <c r="H63" s="5">
        <f>G63*E63</f>
        <v>2.64</v>
      </c>
      <c r="I63" s="7">
        <f t="shared" si="20"/>
        <v>15.840000000000002</v>
      </c>
      <c r="J63" s="8">
        <f t="shared" si="21"/>
        <v>7.2000000000000008E-2</v>
      </c>
      <c r="Q63" s="53"/>
      <c r="R63" s="53"/>
      <c r="S63" s="53"/>
      <c r="T63" s="53"/>
    </row>
    <row r="64" spans="1:20" ht="15.75" customHeight="1">
      <c r="A64" s="96"/>
      <c r="B64" s="51">
        <f t="shared" si="22"/>
        <v>2</v>
      </c>
      <c r="C64" s="111"/>
      <c r="D64" s="32" t="s">
        <v>22</v>
      </c>
      <c r="E64" s="6">
        <v>2E-3</v>
      </c>
      <c r="F64" s="49">
        <f t="shared" si="23"/>
        <v>3</v>
      </c>
      <c r="G64" s="55">
        <f>N26</f>
        <v>200</v>
      </c>
      <c r="H64" s="5">
        <f>G64*E64</f>
        <v>0.4</v>
      </c>
      <c r="I64" s="7">
        <f t="shared" si="20"/>
        <v>2.4</v>
      </c>
      <c r="J64" s="8">
        <f t="shared" si="21"/>
        <v>1.2E-2</v>
      </c>
      <c r="Q64" s="53"/>
      <c r="R64" s="53"/>
      <c r="S64" s="53"/>
      <c r="T64" s="53"/>
    </row>
    <row r="65" spans="1:20" ht="15.75" customHeight="1">
      <c r="A65" s="96"/>
      <c r="B65" s="51">
        <f t="shared" si="22"/>
        <v>2</v>
      </c>
      <c r="C65" s="112"/>
      <c r="D65" s="32" t="s">
        <v>71</v>
      </c>
      <c r="E65" s="6">
        <v>0.2</v>
      </c>
      <c r="F65" s="49">
        <f t="shared" si="23"/>
        <v>3</v>
      </c>
      <c r="G65" s="55"/>
      <c r="H65" s="5"/>
      <c r="I65" s="7"/>
      <c r="J65" s="8">
        <f t="shared" si="21"/>
        <v>1.2000000000000002</v>
      </c>
      <c r="Q65" s="53"/>
      <c r="R65" s="53"/>
      <c r="S65" s="53"/>
      <c r="T65" s="53"/>
    </row>
    <row r="66" spans="1:20" ht="15.75" customHeight="1">
      <c r="A66" s="96"/>
      <c r="B66" s="51">
        <f t="shared" si="22"/>
        <v>2</v>
      </c>
      <c r="C66" s="110" t="s">
        <v>74</v>
      </c>
      <c r="D66" s="32" t="s">
        <v>7</v>
      </c>
      <c r="E66" s="6">
        <v>0.2</v>
      </c>
      <c r="F66" s="49">
        <f t="shared" si="23"/>
        <v>3</v>
      </c>
      <c r="G66" s="55">
        <f>N7</f>
        <v>35</v>
      </c>
      <c r="H66" s="5">
        <f>G66*E66</f>
        <v>7</v>
      </c>
      <c r="I66" s="7">
        <f>J66*G66</f>
        <v>42.000000000000007</v>
      </c>
      <c r="J66" s="8">
        <f t="shared" si="21"/>
        <v>1.2000000000000002</v>
      </c>
      <c r="Q66" s="53"/>
      <c r="R66" s="53"/>
      <c r="S66" s="53"/>
      <c r="T66" s="53"/>
    </row>
    <row r="67" spans="1:20" ht="15.75" customHeight="1">
      <c r="A67" s="96"/>
      <c r="B67" s="51">
        <f t="shared" si="22"/>
        <v>2</v>
      </c>
      <c r="C67" s="112"/>
      <c r="D67" s="32" t="s">
        <v>24</v>
      </c>
      <c r="E67" s="6">
        <v>5.0000000000000001E-3</v>
      </c>
      <c r="F67" s="49">
        <f t="shared" si="23"/>
        <v>3</v>
      </c>
      <c r="G67" s="55">
        <f>N11</f>
        <v>680</v>
      </c>
      <c r="H67" s="5">
        <f>G67*E67</f>
        <v>3.4</v>
      </c>
      <c r="I67" s="7">
        <f>J67*G67</f>
        <v>20.399999999999999</v>
      </c>
      <c r="J67" s="8">
        <f t="shared" si="21"/>
        <v>0.03</v>
      </c>
      <c r="Q67" s="53"/>
      <c r="R67" s="53"/>
      <c r="S67" s="53"/>
      <c r="T67" s="53"/>
    </row>
    <row r="68" spans="1:20" ht="15.75" customHeight="1">
      <c r="A68" s="96"/>
      <c r="B68" s="51">
        <f t="shared" si="22"/>
        <v>2</v>
      </c>
      <c r="C68" s="98" t="s">
        <v>88</v>
      </c>
      <c r="D68" s="32" t="s">
        <v>13</v>
      </c>
      <c r="E68" s="6">
        <v>4.5999999999999999E-2</v>
      </c>
      <c r="F68" s="49">
        <f t="shared" si="23"/>
        <v>3</v>
      </c>
      <c r="G68" s="59">
        <f>N18</f>
        <v>65</v>
      </c>
      <c r="H68" s="5">
        <f>G68*E68</f>
        <v>2.9899999999999998</v>
      </c>
      <c r="I68" s="7">
        <f>J68*G68</f>
        <v>17.940000000000001</v>
      </c>
      <c r="J68" s="8">
        <f t="shared" si="21"/>
        <v>0.27600000000000002</v>
      </c>
      <c r="Q68" s="53"/>
      <c r="R68" s="53"/>
      <c r="S68" s="53"/>
      <c r="T68" s="53"/>
    </row>
    <row r="69" spans="1:20" ht="15.75" customHeight="1">
      <c r="A69" s="96"/>
      <c r="B69" s="51">
        <f t="shared" si="22"/>
        <v>2</v>
      </c>
      <c r="C69" s="99"/>
      <c r="D69" s="32" t="s">
        <v>11</v>
      </c>
      <c r="E69" s="6">
        <v>2.4E-2</v>
      </c>
      <c r="F69" s="49">
        <f t="shared" si="23"/>
        <v>3</v>
      </c>
      <c r="G69" s="55">
        <f>N12</f>
        <v>60</v>
      </c>
      <c r="H69" s="5">
        <f>G69*E69</f>
        <v>1.44</v>
      </c>
      <c r="I69" s="7">
        <f>J69*G69</f>
        <v>8.64</v>
      </c>
      <c r="J69" s="8">
        <f t="shared" si="21"/>
        <v>0.14400000000000002</v>
      </c>
      <c r="L69" s="53"/>
      <c r="M69" s="53"/>
      <c r="N69" s="53"/>
      <c r="O69" s="53"/>
      <c r="Q69" s="53"/>
      <c r="R69" s="53"/>
      <c r="S69" s="53"/>
      <c r="T69" s="53"/>
    </row>
    <row r="70" spans="1:20" ht="15.75" customHeight="1">
      <c r="A70" s="96"/>
      <c r="B70" s="51">
        <f t="shared" si="22"/>
        <v>2</v>
      </c>
      <c r="C70" s="99"/>
      <c r="D70" s="32" t="s">
        <v>12</v>
      </c>
      <c r="E70" s="36">
        <v>2.0000000000000001E-4</v>
      </c>
      <c r="F70" s="49">
        <f t="shared" si="23"/>
        <v>3</v>
      </c>
      <c r="G70" s="55">
        <f>N13</f>
        <v>950</v>
      </c>
      <c r="H70" s="5">
        <f>G70*E70</f>
        <v>0.19</v>
      </c>
      <c r="I70" s="7">
        <f>J70*G70</f>
        <v>1.1400000000000001</v>
      </c>
      <c r="J70" s="8">
        <f t="shared" si="21"/>
        <v>1.2000000000000001E-3</v>
      </c>
      <c r="L70" s="53"/>
      <c r="M70" s="53"/>
      <c r="N70" s="53"/>
      <c r="O70" s="53"/>
      <c r="Q70" s="53"/>
      <c r="R70" s="53"/>
      <c r="S70" s="53"/>
      <c r="T70" s="53"/>
    </row>
    <row r="71" spans="1:20" ht="15.75" customHeight="1">
      <c r="A71" s="96"/>
      <c r="B71" s="51">
        <f t="shared" si="22"/>
        <v>2</v>
      </c>
      <c r="C71" s="100"/>
      <c r="D71" s="32" t="s">
        <v>71</v>
      </c>
      <c r="E71" s="6">
        <v>0.17199999999999999</v>
      </c>
      <c r="F71" s="49">
        <f t="shared" si="23"/>
        <v>3</v>
      </c>
      <c r="G71" s="55"/>
      <c r="H71" s="5"/>
      <c r="I71" s="7"/>
      <c r="J71" s="8">
        <f t="shared" si="21"/>
        <v>1.032</v>
      </c>
      <c r="L71" s="53"/>
      <c r="M71" s="53"/>
      <c r="N71" s="53"/>
      <c r="O71" s="53"/>
    </row>
    <row r="72" spans="1:20" ht="15.75" customHeight="1">
      <c r="A72" s="104"/>
      <c r="B72" s="51">
        <f t="shared" si="22"/>
        <v>2</v>
      </c>
      <c r="C72" s="3" t="s">
        <v>33</v>
      </c>
      <c r="D72" s="37" t="s">
        <v>33</v>
      </c>
      <c r="E72" s="6">
        <v>0.04</v>
      </c>
      <c r="F72" s="49">
        <f t="shared" si="23"/>
        <v>3</v>
      </c>
      <c r="G72" s="55">
        <f>N17</f>
        <v>45</v>
      </c>
      <c r="H72" s="5">
        <f>G72*E72</f>
        <v>1.8</v>
      </c>
      <c r="I72" s="7">
        <f>J72*G72</f>
        <v>10.799999999999999</v>
      </c>
      <c r="J72" s="8">
        <f t="shared" si="21"/>
        <v>0.24</v>
      </c>
      <c r="L72" s="53"/>
      <c r="M72" s="53"/>
      <c r="N72" s="53"/>
      <c r="O72" s="53"/>
    </row>
    <row r="73" spans="1:20" ht="15.75" customHeight="1">
      <c r="A73" s="89" t="s">
        <v>36</v>
      </c>
      <c r="B73" s="89"/>
      <c r="C73" s="89"/>
      <c r="D73" s="89"/>
      <c r="E73" s="41"/>
      <c r="F73" s="85"/>
      <c r="G73" s="85"/>
      <c r="H73" s="2">
        <f>SUM(H55:H72)</f>
        <v>71</v>
      </c>
      <c r="I73" s="2">
        <f>SUM(I55:I72)</f>
        <v>426</v>
      </c>
      <c r="J73" s="41">
        <f>SUM(J55:J72)</f>
        <v>5.7329720930232568</v>
      </c>
      <c r="L73" s="53"/>
      <c r="M73" s="53"/>
      <c r="N73" s="53"/>
      <c r="O73" s="53"/>
    </row>
    <row r="74" spans="1:20" ht="15.75" customHeight="1">
      <c r="A74" s="118" t="s">
        <v>50</v>
      </c>
      <c r="B74" s="42">
        <v>2</v>
      </c>
      <c r="C74" s="119" t="s">
        <v>89</v>
      </c>
      <c r="D74" s="33" t="s">
        <v>8</v>
      </c>
      <c r="E74" s="6">
        <v>9.4E-2</v>
      </c>
      <c r="F74" s="56">
        <f>F5</f>
        <v>2</v>
      </c>
      <c r="G74" s="59">
        <f>N8</f>
        <v>40</v>
      </c>
      <c r="H74" s="87">
        <f t="shared" ref="H74:H82" si="24">E74*G74</f>
        <v>3.76</v>
      </c>
      <c r="I74" s="7">
        <f t="shared" ref="I74:I82" si="25">J74*G74</f>
        <v>15.04</v>
      </c>
      <c r="J74" s="6">
        <f>F74*E74*B74</f>
        <v>0.376</v>
      </c>
      <c r="L74" s="53"/>
      <c r="M74" s="53"/>
      <c r="N74" s="53"/>
      <c r="O74" s="53"/>
    </row>
    <row r="75" spans="1:20" ht="15.75" customHeight="1">
      <c r="A75" s="118"/>
      <c r="B75" s="48">
        <f>B74</f>
        <v>2</v>
      </c>
      <c r="C75" s="119"/>
      <c r="D75" s="33" t="s">
        <v>26</v>
      </c>
      <c r="E75" s="6">
        <v>2.9000000000000001E-2</v>
      </c>
      <c r="F75" s="50">
        <f>F74</f>
        <v>2</v>
      </c>
      <c r="G75" s="59">
        <f>N18</f>
        <v>65</v>
      </c>
      <c r="H75" s="87">
        <f t="shared" si="24"/>
        <v>1.885</v>
      </c>
      <c r="I75" s="7">
        <f t="shared" si="25"/>
        <v>7.54</v>
      </c>
      <c r="J75" s="6">
        <f t="shared" ref="J75:J89" si="26">F75*E75*B75</f>
        <v>0.11600000000000001</v>
      </c>
      <c r="L75" s="53"/>
      <c r="M75" s="53"/>
      <c r="N75" s="53"/>
      <c r="O75" s="53"/>
    </row>
    <row r="76" spans="1:20" ht="15.75" customHeight="1">
      <c r="A76" s="118"/>
      <c r="B76" s="48">
        <f t="shared" ref="B76:B90" si="27">B75</f>
        <v>2</v>
      </c>
      <c r="C76" s="119"/>
      <c r="D76" s="33" t="s">
        <v>14</v>
      </c>
      <c r="E76" s="6">
        <v>0.01</v>
      </c>
      <c r="F76" s="50">
        <f t="shared" ref="F76:F89" si="28">F75</f>
        <v>2</v>
      </c>
      <c r="G76" s="59">
        <f>N27</f>
        <v>180</v>
      </c>
      <c r="H76" s="87">
        <f t="shared" si="24"/>
        <v>1.8</v>
      </c>
      <c r="I76" s="7">
        <f t="shared" si="25"/>
        <v>7.2</v>
      </c>
      <c r="J76" s="6">
        <f t="shared" si="26"/>
        <v>0.04</v>
      </c>
      <c r="L76" s="16"/>
    </row>
    <row r="77" spans="1:20" ht="15.75" customHeight="1">
      <c r="A77" s="118"/>
      <c r="B77" s="48">
        <f t="shared" si="27"/>
        <v>2</v>
      </c>
      <c r="C77" s="119"/>
      <c r="D77" s="33" t="s">
        <v>11</v>
      </c>
      <c r="E77" s="6">
        <v>1E-3</v>
      </c>
      <c r="F77" s="50">
        <f t="shared" si="28"/>
        <v>2</v>
      </c>
      <c r="G77" s="56">
        <f>N12</f>
        <v>60</v>
      </c>
      <c r="H77" s="87">
        <f t="shared" si="24"/>
        <v>0.06</v>
      </c>
      <c r="I77" s="7">
        <f t="shared" si="25"/>
        <v>0.24</v>
      </c>
      <c r="J77" s="6">
        <f t="shared" si="26"/>
        <v>4.0000000000000001E-3</v>
      </c>
      <c r="L77" s="16"/>
    </row>
    <row r="78" spans="1:20" ht="15.75" customHeight="1">
      <c r="A78" s="118"/>
      <c r="B78" s="48">
        <f t="shared" si="27"/>
        <v>2</v>
      </c>
      <c r="C78" s="120" t="s">
        <v>53</v>
      </c>
      <c r="D78" s="33" t="s">
        <v>7</v>
      </c>
      <c r="E78" s="6">
        <v>0.1</v>
      </c>
      <c r="F78" s="50">
        <f t="shared" si="28"/>
        <v>2</v>
      </c>
      <c r="G78" s="55">
        <f>N7</f>
        <v>35</v>
      </c>
      <c r="H78" s="87">
        <f t="shared" si="24"/>
        <v>3.5</v>
      </c>
      <c r="I78" s="7">
        <f t="shared" si="25"/>
        <v>14</v>
      </c>
      <c r="J78" s="6">
        <f t="shared" si="26"/>
        <v>0.4</v>
      </c>
      <c r="L78" s="16"/>
    </row>
    <row r="79" spans="1:20" ht="15.75" customHeight="1">
      <c r="A79" s="118"/>
      <c r="B79" s="48">
        <f t="shared" si="27"/>
        <v>2</v>
      </c>
      <c r="C79" s="121"/>
      <c r="D79" s="33" t="s">
        <v>51</v>
      </c>
      <c r="E79" s="6">
        <v>0.01</v>
      </c>
      <c r="F79" s="50">
        <f t="shared" si="28"/>
        <v>2</v>
      </c>
      <c r="G79" s="56">
        <f>N32</f>
        <v>60</v>
      </c>
      <c r="H79" s="87">
        <f t="shared" si="24"/>
        <v>0.6</v>
      </c>
      <c r="I79" s="7">
        <f t="shared" si="25"/>
        <v>2.4</v>
      </c>
      <c r="J79" s="6">
        <f t="shared" si="26"/>
        <v>0.04</v>
      </c>
      <c r="L79" s="16"/>
    </row>
    <row r="80" spans="1:20" ht="15.75" customHeight="1">
      <c r="A80" s="118"/>
      <c r="B80" s="48">
        <f t="shared" si="27"/>
        <v>2</v>
      </c>
      <c r="C80" s="121"/>
      <c r="D80" s="33" t="s">
        <v>8</v>
      </c>
      <c r="E80" s="6">
        <v>1.2999999999999999E-2</v>
      </c>
      <c r="F80" s="50">
        <f t="shared" si="28"/>
        <v>2</v>
      </c>
      <c r="G80" s="56">
        <f>N8</f>
        <v>40</v>
      </c>
      <c r="H80" s="87">
        <f t="shared" si="24"/>
        <v>0.52</v>
      </c>
      <c r="I80" s="7">
        <f t="shared" si="25"/>
        <v>2.08</v>
      </c>
      <c r="J80" s="6">
        <f t="shared" si="26"/>
        <v>5.1999999999999998E-2</v>
      </c>
      <c r="L80" s="16"/>
    </row>
    <row r="81" spans="1:51" ht="15.75" customHeight="1">
      <c r="A81" s="118"/>
      <c r="B81" s="48">
        <f t="shared" si="27"/>
        <v>2</v>
      </c>
      <c r="C81" s="121"/>
      <c r="D81" s="33" t="s">
        <v>10</v>
      </c>
      <c r="E81" s="6">
        <v>1.2E-2</v>
      </c>
      <c r="F81" s="50">
        <f t="shared" si="28"/>
        <v>2</v>
      </c>
      <c r="G81" s="56">
        <f>N9</f>
        <v>40</v>
      </c>
      <c r="H81" s="87">
        <f t="shared" si="24"/>
        <v>0.48</v>
      </c>
      <c r="I81" s="7">
        <f t="shared" si="25"/>
        <v>1.92</v>
      </c>
      <c r="J81" s="6">
        <f t="shared" si="26"/>
        <v>4.8000000000000001E-2</v>
      </c>
      <c r="L81" s="16"/>
    </row>
    <row r="82" spans="1:51" ht="15.75" customHeight="1">
      <c r="A82" s="118"/>
      <c r="B82" s="48">
        <f t="shared" si="27"/>
        <v>2</v>
      </c>
      <c r="C82" s="121"/>
      <c r="D82" s="33" t="s">
        <v>6</v>
      </c>
      <c r="E82" s="6">
        <v>3.0000000000000001E-3</v>
      </c>
      <c r="F82" s="50">
        <f t="shared" si="28"/>
        <v>2</v>
      </c>
      <c r="G82" s="56">
        <f>N19</f>
        <v>108</v>
      </c>
      <c r="H82" s="87">
        <f t="shared" si="24"/>
        <v>0.32400000000000001</v>
      </c>
      <c r="I82" s="7">
        <f t="shared" si="25"/>
        <v>1.296</v>
      </c>
      <c r="J82" s="6">
        <f t="shared" si="26"/>
        <v>1.2E-2</v>
      </c>
      <c r="L82" s="16"/>
    </row>
    <row r="83" spans="1:51" ht="15.75" customHeight="1">
      <c r="A83" s="118"/>
      <c r="B83" s="48">
        <f t="shared" si="27"/>
        <v>2</v>
      </c>
      <c r="C83" s="122"/>
      <c r="D83" s="33" t="s">
        <v>71</v>
      </c>
      <c r="E83" s="6">
        <v>0.188</v>
      </c>
      <c r="F83" s="50">
        <f t="shared" si="28"/>
        <v>2</v>
      </c>
      <c r="G83" s="56"/>
      <c r="H83" s="87"/>
      <c r="I83" s="7"/>
      <c r="J83" s="6">
        <f t="shared" si="26"/>
        <v>0.752</v>
      </c>
      <c r="L83" s="16"/>
    </row>
    <row r="84" spans="1:51" ht="15.75" customHeight="1">
      <c r="A84" s="118"/>
      <c r="B84" s="48">
        <f t="shared" si="27"/>
        <v>2</v>
      </c>
      <c r="C84" s="101" t="s">
        <v>75</v>
      </c>
      <c r="D84" s="32" t="s">
        <v>55</v>
      </c>
      <c r="E84" s="6">
        <f>H84/G84</f>
        <v>0.15500526315789467</v>
      </c>
      <c r="F84" s="50">
        <f t="shared" si="28"/>
        <v>2</v>
      </c>
      <c r="G84" s="55">
        <f>N28</f>
        <v>190</v>
      </c>
      <c r="H84" s="87">
        <f>71-H74-H75-H76-H77-H78-H79-H80-H81-H82-H85-H86-H87-H88-H89-H90</f>
        <v>29.45099999999999</v>
      </c>
      <c r="I84" s="7">
        <f t="shared" ref="I84:I89" si="29">J84*G84</f>
        <v>117.80399999999995</v>
      </c>
      <c r="J84" s="6">
        <f t="shared" si="26"/>
        <v>0.6200210526315787</v>
      </c>
      <c r="L84" s="16"/>
    </row>
    <row r="85" spans="1:51" ht="15.75" customHeight="1">
      <c r="A85" s="118"/>
      <c r="B85" s="48">
        <f t="shared" si="27"/>
        <v>2</v>
      </c>
      <c r="C85" s="103"/>
      <c r="D85" s="32" t="s">
        <v>10</v>
      </c>
      <c r="E85" s="6">
        <v>2.5000000000000001E-2</v>
      </c>
      <c r="F85" s="50">
        <f t="shared" si="28"/>
        <v>2</v>
      </c>
      <c r="G85" s="55">
        <f>N9</f>
        <v>40</v>
      </c>
      <c r="H85" s="87">
        <f t="shared" ref="H85:H89" si="30">E85*G85</f>
        <v>1</v>
      </c>
      <c r="I85" s="7">
        <f t="shared" si="29"/>
        <v>4</v>
      </c>
      <c r="J85" s="6">
        <f t="shared" si="26"/>
        <v>0.1</v>
      </c>
      <c r="L85" s="16"/>
    </row>
    <row r="86" spans="1:51" ht="15.75" customHeight="1">
      <c r="A86" s="118"/>
      <c r="B86" s="48">
        <f t="shared" si="27"/>
        <v>2</v>
      </c>
      <c r="C86" s="113" t="s">
        <v>81</v>
      </c>
      <c r="D86" s="32" t="s">
        <v>78</v>
      </c>
      <c r="E86" s="40">
        <v>0.06</v>
      </c>
      <c r="F86" s="50">
        <f t="shared" si="28"/>
        <v>2</v>
      </c>
      <c r="G86" s="55">
        <f>N15</f>
        <v>79</v>
      </c>
      <c r="H86" s="87">
        <f t="shared" si="30"/>
        <v>4.74</v>
      </c>
      <c r="I86" s="87">
        <f t="shared" si="29"/>
        <v>18.96</v>
      </c>
      <c r="J86" s="6">
        <f t="shared" si="26"/>
        <v>0.24</v>
      </c>
      <c r="L86" s="16"/>
    </row>
    <row r="87" spans="1:51" ht="15.75" customHeight="1">
      <c r="A87" s="118"/>
      <c r="B87" s="48">
        <f t="shared" si="27"/>
        <v>2</v>
      </c>
      <c r="C87" s="113"/>
      <c r="D87" s="33" t="s">
        <v>24</v>
      </c>
      <c r="E87" s="6">
        <v>6.0000000000000001E-3</v>
      </c>
      <c r="F87" s="50">
        <f t="shared" si="28"/>
        <v>2</v>
      </c>
      <c r="G87" s="56">
        <f>N11</f>
        <v>680</v>
      </c>
      <c r="H87" s="87">
        <f t="shared" si="30"/>
        <v>4.08</v>
      </c>
      <c r="I87" s="7">
        <f t="shared" si="29"/>
        <v>16.32</v>
      </c>
      <c r="J87" s="6">
        <f t="shared" si="26"/>
        <v>2.4E-2</v>
      </c>
      <c r="L87" s="16"/>
    </row>
    <row r="88" spans="1:51" ht="15.75" customHeight="1">
      <c r="A88" s="118"/>
      <c r="B88" s="48">
        <f t="shared" si="27"/>
        <v>2</v>
      </c>
      <c r="C88" s="88" t="s">
        <v>59</v>
      </c>
      <c r="D88" s="34" t="s">
        <v>59</v>
      </c>
      <c r="E88" s="40">
        <v>0.2</v>
      </c>
      <c r="F88" s="50">
        <f t="shared" si="28"/>
        <v>2</v>
      </c>
      <c r="G88" s="55">
        <f>N29</f>
        <v>85</v>
      </c>
      <c r="H88" s="87">
        <f t="shared" si="30"/>
        <v>17</v>
      </c>
      <c r="I88" s="7">
        <f t="shared" si="29"/>
        <v>68</v>
      </c>
      <c r="J88" s="6">
        <f t="shared" si="26"/>
        <v>0.8</v>
      </c>
      <c r="L88" s="16"/>
      <c r="M88" s="53"/>
      <c r="N88" s="53"/>
      <c r="O88" s="53"/>
    </row>
    <row r="89" spans="1:51" ht="15.75" customHeight="1">
      <c r="A89" s="118"/>
      <c r="B89" s="48">
        <f t="shared" si="27"/>
        <v>2</v>
      </c>
      <c r="C89" s="84" t="s">
        <v>33</v>
      </c>
      <c r="D89" s="33" t="s">
        <v>33</v>
      </c>
      <c r="E89" s="6">
        <v>0.04</v>
      </c>
      <c r="F89" s="50">
        <f t="shared" si="28"/>
        <v>2</v>
      </c>
      <c r="G89" s="56">
        <f>N17</f>
        <v>45</v>
      </c>
      <c r="H89" s="87">
        <f t="shared" si="30"/>
        <v>1.8</v>
      </c>
      <c r="I89" s="7">
        <f t="shared" si="29"/>
        <v>7.2</v>
      </c>
      <c r="J89" s="6">
        <f t="shared" si="26"/>
        <v>0.16</v>
      </c>
      <c r="L89" s="16"/>
      <c r="M89" s="53"/>
      <c r="N89" s="53"/>
      <c r="O89" s="53"/>
    </row>
    <row r="90" spans="1:51" ht="15.75" customHeight="1">
      <c r="A90" s="118"/>
      <c r="B90" s="48">
        <f t="shared" si="27"/>
        <v>2</v>
      </c>
      <c r="C90" s="9"/>
      <c r="D90" s="32"/>
      <c r="E90" s="8"/>
      <c r="F90" s="50"/>
      <c r="G90" s="56"/>
      <c r="H90" s="87"/>
      <c r="I90" s="7"/>
      <c r="J90" s="6"/>
      <c r="L90" s="53"/>
      <c r="M90" s="53"/>
      <c r="N90" s="53"/>
      <c r="O90" s="53"/>
      <c r="P90" s="53"/>
    </row>
    <row r="91" spans="1:51" ht="15.75" customHeight="1">
      <c r="A91" s="89" t="s">
        <v>36</v>
      </c>
      <c r="B91" s="89"/>
      <c r="C91" s="89"/>
      <c r="D91" s="89"/>
      <c r="E91" s="41"/>
      <c r="F91" s="85"/>
      <c r="G91" s="85"/>
      <c r="H91" s="2">
        <f>SUM(H74:H90)</f>
        <v>70.999999999999986</v>
      </c>
      <c r="I91" s="2">
        <f>SUM(I74:I90)</f>
        <v>283.99999999999994</v>
      </c>
      <c r="J91" s="41">
        <f>SUM(J74:J90)</f>
        <v>3.7840210526315792</v>
      </c>
      <c r="L91" s="53"/>
      <c r="M91" s="53"/>
      <c r="N91" s="53"/>
      <c r="O91" s="53"/>
    </row>
    <row r="92" spans="1:51" ht="15.75" customHeight="1">
      <c r="A92" s="53"/>
      <c r="B92" s="53"/>
      <c r="C92" s="53"/>
      <c r="D92" s="53"/>
      <c r="E92" s="25"/>
      <c r="F92" s="53"/>
      <c r="G92" s="53"/>
      <c r="H92" s="53"/>
      <c r="I92" s="53"/>
      <c r="J92" s="53"/>
      <c r="L92" s="53"/>
      <c r="M92" s="53"/>
      <c r="N92" s="53"/>
      <c r="O92" s="53"/>
      <c r="P92" s="53"/>
      <c r="U92" s="53"/>
      <c r="V92" s="53"/>
      <c r="W92" s="53"/>
      <c r="X92" s="53"/>
      <c r="Y92" s="53"/>
      <c r="Z92" s="53"/>
      <c r="AA92" s="53"/>
      <c r="AB92" s="53"/>
      <c r="AC92" s="53"/>
      <c r="AD92" s="53"/>
      <c r="AE92" s="53"/>
      <c r="AF92" s="53"/>
      <c r="AG92" s="53"/>
      <c r="AH92" s="53"/>
      <c r="AI92" s="53"/>
      <c r="AJ92" s="53"/>
      <c r="AK92" s="53"/>
      <c r="AL92" s="53"/>
      <c r="AM92" s="53"/>
      <c r="AN92" s="53"/>
      <c r="AO92" s="53"/>
      <c r="AP92" s="53"/>
      <c r="AQ92" s="53"/>
      <c r="AR92" s="53"/>
      <c r="AS92" s="53"/>
      <c r="AT92" s="53"/>
      <c r="AU92" s="53"/>
      <c r="AV92" s="53"/>
      <c r="AW92" s="53"/>
      <c r="AX92" s="53"/>
      <c r="AY92" s="53"/>
    </row>
    <row r="93" spans="1:51" s="53" customFormat="1" ht="15.75" customHeight="1">
      <c r="E93" s="25"/>
      <c r="Q93" s="12"/>
      <c r="R93" s="12"/>
      <c r="S93" s="12"/>
      <c r="T93" s="12"/>
    </row>
    <row r="94" spans="1:51" s="53" customFormat="1" ht="15.75" customHeight="1">
      <c r="E94" s="25"/>
      <c r="Q94" s="12"/>
      <c r="R94" s="12"/>
      <c r="S94" s="12"/>
      <c r="T94" s="12"/>
    </row>
    <row r="95" spans="1:51" s="53" customFormat="1" ht="15.75" customHeight="1">
      <c r="E95" s="25"/>
      <c r="Q95" s="12"/>
      <c r="R95" s="12"/>
      <c r="S95" s="12"/>
      <c r="T95" s="12"/>
    </row>
    <row r="96" spans="1:51" s="53" customFormat="1" ht="15.75" customHeight="1">
      <c r="E96" s="25"/>
      <c r="Q96" s="12"/>
      <c r="R96" s="12"/>
      <c r="S96" s="12"/>
      <c r="T96" s="12"/>
    </row>
    <row r="97" spans="1:51" s="53" customFormat="1" ht="15.75" customHeight="1">
      <c r="E97" s="25"/>
      <c r="Q97" s="12"/>
      <c r="R97" s="12"/>
      <c r="S97" s="12"/>
      <c r="T97" s="12"/>
    </row>
    <row r="98" spans="1:51" s="53" customFormat="1" ht="15.75" customHeight="1">
      <c r="E98" s="25"/>
      <c r="Q98" s="12"/>
      <c r="R98" s="12"/>
      <c r="S98" s="12"/>
      <c r="T98" s="12"/>
    </row>
    <row r="99" spans="1:51" s="53" customFormat="1" ht="15.75" customHeight="1">
      <c r="E99" s="25"/>
      <c r="Q99" s="12"/>
      <c r="R99" s="12"/>
      <c r="S99" s="12"/>
      <c r="T99" s="12"/>
    </row>
    <row r="100" spans="1:51" s="53" customFormat="1" ht="15.75" customHeight="1">
      <c r="E100" s="25"/>
      <c r="Q100" s="12"/>
      <c r="R100" s="12"/>
      <c r="S100" s="12"/>
      <c r="T100" s="12"/>
    </row>
    <row r="101" spans="1:51" s="53" customFormat="1" ht="15.75" customHeight="1">
      <c r="E101" s="25"/>
      <c r="Q101" s="12"/>
      <c r="R101" s="12"/>
      <c r="S101" s="12"/>
      <c r="T101" s="12"/>
    </row>
    <row r="102" spans="1:51" s="53" customFormat="1" ht="15.75" customHeight="1">
      <c r="E102" s="25"/>
      <c r="Q102" s="12"/>
      <c r="R102" s="12"/>
      <c r="S102" s="12"/>
      <c r="T102" s="12"/>
    </row>
    <row r="103" spans="1:51" s="53" customFormat="1" ht="15.75" customHeight="1">
      <c r="E103" s="25"/>
      <c r="Q103" s="12"/>
      <c r="R103" s="12"/>
      <c r="S103" s="12"/>
      <c r="T103" s="12"/>
    </row>
    <row r="104" spans="1:51" s="53" customFormat="1" ht="27.75" customHeight="1">
      <c r="A104" s="105" t="s">
        <v>42</v>
      </c>
      <c r="B104" s="106"/>
      <c r="C104" s="54" t="s">
        <v>48</v>
      </c>
      <c r="D104" s="54" t="s">
        <v>54</v>
      </c>
      <c r="E104" s="10" t="s">
        <v>44</v>
      </c>
      <c r="F104" s="54" t="s">
        <v>1</v>
      </c>
      <c r="G104" s="54" t="s">
        <v>41</v>
      </c>
      <c r="H104" s="54" t="s">
        <v>45</v>
      </c>
      <c r="I104" s="54" t="s">
        <v>46</v>
      </c>
      <c r="J104" s="10" t="s">
        <v>2</v>
      </c>
      <c r="L104" s="12"/>
      <c r="M104" s="12"/>
      <c r="N104" s="20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  <c r="AA104" s="12"/>
      <c r="AB104" s="12"/>
      <c r="AC104" s="12"/>
      <c r="AD104" s="12"/>
      <c r="AE104" s="12"/>
      <c r="AF104" s="12"/>
      <c r="AG104" s="12"/>
      <c r="AH104" s="12"/>
      <c r="AI104" s="12"/>
      <c r="AJ104" s="12"/>
      <c r="AK104" s="12"/>
      <c r="AL104" s="12"/>
      <c r="AM104" s="12"/>
      <c r="AN104" s="12"/>
      <c r="AO104" s="12"/>
      <c r="AP104" s="12"/>
      <c r="AQ104" s="12"/>
      <c r="AR104" s="12"/>
      <c r="AS104" s="12"/>
      <c r="AT104" s="12"/>
      <c r="AU104" s="12"/>
      <c r="AV104" s="12"/>
      <c r="AW104" s="12"/>
      <c r="AX104" s="12"/>
      <c r="AY104" s="12"/>
    </row>
    <row r="105" spans="1:51" ht="14.45" customHeight="1">
      <c r="A105" s="107" t="s">
        <v>56</v>
      </c>
      <c r="B105" s="44">
        <v>2</v>
      </c>
      <c r="C105" s="97" t="s">
        <v>92</v>
      </c>
      <c r="D105" s="32" t="s">
        <v>3</v>
      </c>
      <c r="E105" s="6">
        <v>0.06</v>
      </c>
      <c r="F105" s="55">
        <f>F5</f>
        <v>2</v>
      </c>
      <c r="G105" s="55">
        <f>N5</f>
        <v>15</v>
      </c>
      <c r="H105" s="5">
        <f>G105*E105</f>
        <v>0.89999999999999991</v>
      </c>
      <c r="I105" s="7">
        <f>J105*G105</f>
        <v>3.5999999999999996</v>
      </c>
      <c r="J105" s="8">
        <f>F105*E105*B105</f>
        <v>0.24</v>
      </c>
    </row>
    <row r="106" spans="1:51">
      <c r="A106" s="107"/>
      <c r="B106" s="44">
        <f>B105</f>
        <v>2</v>
      </c>
      <c r="C106" s="97"/>
      <c r="D106" s="32" t="s">
        <v>8</v>
      </c>
      <c r="E106" s="6">
        <v>8.0000000000000002E-3</v>
      </c>
      <c r="F106" s="55">
        <f>F6</f>
        <v>2</v>
      </c>
      <c r="G106" s="55">
        <f>N8</f>
        <v>40</v>
      </c>
      <c r="H106" s="5">
        <f t="shared" ref="H106:H107" si="31">G106*E106</f>
        <v>0.32</v>
      </c>
      <c r="I106" s="7">
        <f t="shared" ref="I106:I107" si="32">J106*G106</f>
        <v>1.28</v>
      </c>
      <c r="J106" s="8">
        <f t="shared" ref="J106:J107" si="33">F106*E106*B106</f>
        <v>3.2000000000000001E-2</v>
      </c>
    </row>
    <row r="107" spans="1:51">
      <c r="A107" s="107"/>
      <c r="B107" s="44">
        <f t="shared" ref="B107:B124" si="34">B106</f>
        <v>2</v>
      </c>
      <c r="C107" s="97"/>
      <c r="D107" s="33" t="s">
        <v>12</v>
      </c>
      <c r="E107" s="36">
        <v>2.0000000000000001E-4</v>
      </c>
      <c r="F107" s="55">
        <f>F7</f>
        <v>2</v>
      </c>
      <c r="G107" s="55">
        <f>N13</f>
        <v>950</v>
      </c>
      <c r="H107" s="5">
        <f t="shared" si="31"/>
        <v>0.19</v>
      </c>
      <c r="I107" s="7">
        <f t="shared" si="32"/>
        <v>0.76</v>
      </c>
      <c r="J107" s="8">
        <f t="shared" si="33"/>
        <v>8.0000000000000004E-4</v>
      </c>
    </row>
    <row r="108" spans="1:51" ht="15.75" customHeight="1">
      <c r="A108" s="107"/>
      <c r="B108" s="44">
        <f t="shared" si="34"/>
        <v>2</v>
      </c>
      <c r="C108" s="97"/>
      <c r="D108" s="32" t="s">
        <v>11</v>
      </c>
      <c r="E108" s="6">
        <v>3.0000000000000001E-3</v>
      </c>
      <c r="F108" s="49">
        <f>F105</f>
        <v>2</v>
      </c>
      <c r="G108" s="55">
        <f>N12</f>
        <v>60</v>
      </c>
      <c r="H108" s="5">
        <f>G108*E108</f>
        <v>0.18</v>
      </c>
      <c r="I108" s="7">
        <f>J108*G108</f>
        <v>0.72</v>
      </c>
      <c r="J108" s="8">
        <f>F108*E108*B108</f>
        <v>1.2E-2</v>
      </c>
    </row>
    <row r="109" spans="1:51" ht="15.75" customHeight="1">
      <c r="A109" s="107"/>
      <c r="B109" s="44">
        <f t="shared" si="34"/>
        <v>2</v>
      </c>
      <c r="C109" s="97"/>
      <c r="D109" s="33" t="s">
        <v>6</v>
      </c>
      <c r="E109" s="6">
        <v>3.0000000000000001E-3</v>
      </c>
      <c r="F109" s="49">
        <f t="shared" ref="F109:F124" si="35">F108</f>
        <v>2</v>
      </c>
      <c r="G109" s="55">
        <f>N19</f>
        <v>108</v>
      </c>
      <c r="H109" s="5">
        <f>G109*E109</f>
        <v>0.32400000000000001</v>
      </c>
      <c r="I109" s="7">
        <f t="shared" ref="I109:I116" si="36">J109*G109</f>
        <v>1.296</v>
      </c>
      <c r="J109" s="8">
        <f>F109*E109*B109</f>
        <v>1.2E-2</v>
      </c>
    </row>
    <row r="110" spans="1:51" ht="15.75" customHeight="1">
      <c r="A110" s="107"/>
      <c r="B110" s="44">
        <f t="shared" si="34"/>
        <v>2</v>
      </c>
      <c r="C110" s="98" t="s">
        <v>27</v>
      </c>
      <c r="D110" s="32" t="s">
        <v>73</v>
      </c>
      <c r="E110" s="6">
        <f>H110/G110</f>
        <v>0.12133255813953492</v>
      </c>
      <c r="F110" s="49">
        <f t="shared" si="35"/>
        <v>2</v>
      </c>
      <c r="G110" s="55">
        <f>N14</f>
        <v>430</v>
      </c>
      <c r="H110" s="5">
        <f>71-H111-H112-H113-H114-H115-H116-H118-H119-H120-H121-H122-H124-H109-H108-H107-H106-H105</f>
        <v>52.173000000000016</v>
      </c>
      <c r="I110" s="7">
        <f t="shared" si="36"/>
        <v>208.69200000000006</v>
      </c>
      <c r="J110" s="8">
        <f>F110*E110*B110</f>
        <v>0.48533023255813967</v>
      </c>
    </row>
    <row r="111" spans="1:51" ht="15.75" customHeight="1">
      <c r="A111" s="107"/>
      <c r="B111" s="44">
        <f t="shared" si="34"/>
        <v>2</v>
      </c>
      <c r="C111" s="99"/>
      <c r="D111" s="32" t="s">
        <v>7</v>
      </c>
      <c r="E111" s="6">
        <v>0.107</v>
      </c>
      <c r="F111" s="49">
        <f t="shared" si="35"/>
        <v>2</v>
      </c>
      <c r="G111" s="55">
        <f>N7</f>
        <v>35</v>
      </c>
      <c r="H111" s="5">
        <f t="shared" ref="H111:H116" si="37">G111*E111</f>
        <v>3.7450000000000001</v>
      </c>
      <c r="I111" s="7">
        <f t="shared" si="36"/>
        <v>14.98</v>
      </c>
      <c r="J111" s="8">
        <f>F111*E111*B111</f>
        <v>0.42799999999999999</v>
      </c>
    </row>
    <row r="112" spans="1:51" ht="15.75" customHeight="1">
      <c r="A112" s="107"/>
      <c r="B112" s="44">
        <f t="shared" si="34"/>
        <v>2</v>
      </c>
      <c r="C112" s="99"/>
      <c r="D112" s="32" t="s">
        <v>78</v>
      </c>
      <c r="E112" s="6">
        <v>6.0000000000000001E-3</v>
      </c>
      <c r="F112" s="49">
        <f t="shared" si="35"/>
        <v>2</v>
      </c>
      <c r="G112" s="55">
        <f>N15</f>
        <v>79</v>
      </c>
      <c r="H112" s="5">
        <f t="shared" si="37"/>
        <v>0.47400000000000003</v>
      </c>
      <c r="I112" s="7">
        <f t="shared" si="36"/>
        <v>1.8960000000000001</v>
      </c>
      <c r="J112" s="8">
        <f>F112*E112*B112</f>
        <v>2.4E-2</v>
      </c>
    </row>
    <row r="113" spans="1:20" ht="15.75" customHeight="1">
      <c r="A113" s="107"/>
      <c r="B113" s="44">
        <f t="shared" si="34"/>
        <v>2</v>
      </c>
      <c r="C113" s="99"/>
      <c r="D113" s="32" t="s">
        <v>8</v>
      </c>
      <c r="E113" s="6">
        <v>1.3000000000000001E-2</v>
      </c>
      <c r="F113" s="49">
        <f>F112</f>
        <v>2</v>
      </c>
      <c r="G113" s="55">
        <f>N8</f>
        <v>40</v>
      </c>
      <c r="H113" s="5">
        <f t="shared" si="37"/>
        <v>0.52</v>
      </c>
      <c r="I113" s="7">
        <f t="shared" si="36"/>
        <v>2.08</v>
      </c>
      <c r="J113" s="8">
        <f t="shared" ref="J113:J124" si="38">F113*E113*B113</f>
        <v>5.2000000000000005E-2</v>
      </c>
      <c r="Q113" s="15"/>
      <c r="R113" s="15"/>
      <c r="S113" s="15"/>
      <c r="T113" s="15"/>
    </row>
    <row r="114" spans="1:20" ht="15.75" customHeight="1">
      <c r="A114" s="107"/>
      <c r="B114" s="44">
        <f t="shared" si="34"/>
        <v>2</v>
      </c>
      <c r="C114" s="99"/>
      <c r="D114" s="33" t="s">
        <v>10</v>
      </c>
      <c r="E114" s="6">
        <v>1.2E-2</v>
      </c>
      <c r="F114" s="49">
        <f t="shared" si="35"/>
        <v>2</v>
      </c>
      <c r="G114" s="55">
        <f>N9</f>
        <v>40</v>
      </c>
      <c r="H114" s="5">
        <f t="shared" si="37"/>
        <v>0.48</v>
      </c>
      <c r="I114" s="7">
        <f t="shared" si="36"/>
        <v>1.92</v>
      </c>
      <c r="J114" s="8">
        <f t="shared" si="38"/>
        <v>4.8000000000000001E-2</v>
      </c>
    </row>
    <row r="115" spans="1:20" ht="15.75" customHeight="1">
      <c r="A115" s="107"/>
      <c r="B115" s="44">
        <f t="shared" si="34"/>
        <v>2</v>
      </c>
      <c r="C115" s="99"/>
      <c r="D115" s="33" t="s">
        <v>6</v>
      </c>
      <c r="E115" s="6">
        <v>3.0000000000000001E-3</v>
      </c>
      <c r="F115" s="49">
        <f t="shared" si="35"/>
        <v>2</v>
      </c>
      <c r="G115" s="55">
        <f>N19</f>
        <v>108</v>
      </c>
      <c r="H115" s="5">
        <f t="shared" si="37"/>
        <v>0.32400000000000001</v>
      </c>
      <c r="I115" s="7">
        <f t="shared" si="36"/>
        <v>1.296</v>
      </c>
      <c r="J115" s="8">
        <f t="shared" si="38"/>
        <v>1.2E-2</v>
      </c>
    </row>
    <row r="116" spans="1:20" ht="15.75" customHeight="1">
      <c r="A116" s="107"/>
      <c r="B116" s="44">
        <f t="shared" si="34"/>
        <v>2</v>
      </c>
      <c r="C116" s="99"/>
      <c r="D116" s="33" t="s">
        <v>28</v>
      </c>
      <c r="E116" s="6">
        <v>6.0000000000000001E-3</v>
      </c>
      <c r="F116" s="49">
        <f t="shared" si="35"/>
        <v>2</v>
      </c>
      <c r="G116" s="55">
        <f>N10</f>
        <v>220</v>
      </c>
      <c r="H116" s="5">
        <f t="shared" si="37"/>
        <v>1.32</v>
      </c>
      <c r="I116" s="7">
        <f t="shared" si="36"/>
        <v>5.28</v>
      </c>
      <c r="J116" s="8">
        <f t="shared" si="38"/>
        <v>2.4E-2</v>
      </c>
    </row>
    <row r="117" spans="1:20" ht="15.75" customHeight="1">
      <c r="A117" s="107"/>
      <c r="B117" s="44">
        <f t="shared" si="34"/>
        <v>2</v>
      </c>
      <c r="C117" s="100"/>
      <c r="D117" s="33" t="s">
        <v>71</v>
      </c>
      <c r="E117" s="6">
        <v>0.188</v>
      </c>
      <c r="F117" s="49">
        <f t="shared" si="35"/>
        <v>2</v>
      </c>
      <c r="G117" s="55"/>
      <c r="H117" s="5"/>
      <c r="I117" s="7"/>
      <c r="J117" s="8">
        <f t="shared" si="38"/>
        <v>0.752</v>
      </c>
    </row>
    <row r="118" spans="1:20" ht="15.75" customHeight="1">
      <c r="A118" s="107"/>
      <c r="B118" s="44">
        <f t="shared" si="34"/>
        <v>2</v>
      </c>
      <c r="C118" s="114" t="s">
        <v>37</v>
      </c>
      <c r="D118" s="32" t="s">
        <v>38</v>
      </c>
      <c r="E118" s="6">
        <v>5.0999999999999997E-2</v>
      </c>
      <c r="F118" s="49">
        <f t="shared" si="35"/>
        <v>2</v>
      </c>
      <c r="G118" s="55">
        <f>N32</f>
        <v>60</v>
      </c>
      <c r="H118" s="5">
        <f t="shared" ref="H118:H122" si="39">G118*E118</f>
        <v>3.0599999999999996</v>
      </c>
      <c r="I118" s="7">
        <f t="shared" ref="I118:I122" si="40">J118*G118</f>
        <v>12.239999999999998</v>
      </c>
      <c r="J118" s="8">
        <f t="shared" si="38"/>
        <v>0.20399999999999999</v>
      </c>
      <c r="Q118" s="53"/>
      <c r="R118" s="53"/>
      <c r="S118" s="53"/>
      <c r="T118" s="53"/>
    </row>
    <row r="119" spans="1:20" ht="15.75" customHeight="1">
      <c r="A119" s="107"/>
      <c r="B119" s="44">
        <f t="shared" si="34"/>
        <v>2</v>
      </c>
      <c r="C119" s="114"/>
      <c r="D119" s="32" t="s">
        <v>24</v>
      </c>
      <c r="E119" s="6">
        <v>5.0000000000000001E-3</v>
      </c>
      <c r="F119" s="49">
        <f t="shared" si="35"/>
        <v>2</v>
      </c>
      <c r="G119" s="55">
        <f>N11</f>
        <v>680</v>
      </c>
      <c r="H119" s="5">
        <f t="shared" si="39"/>
        <v>3.4</v>
      </c>
      <c r="I119" s="7">
        <f t="shared" si="40"/>
        <v>13.6</v>
      </c>
      <c r="J119" s="8">
        <f t="shared" si="38"/>
        <v>0.02</v>
      </c>
      <c r="Q119" s="53"/>
      <c r="R119" s="53"/>
      <c r="S119" s="53"/>
      <c r="T119" s="53"/>
    </row>
    <row r="120" spans="1:20" ht="15.75" customHeight="1">
      <c r="A120" s="107"/>
      <c r="B120" s="44">
        <f t="shared" si="34"/>
        <v>2</v>
      </c>
      <c r="C120" s="115" t="s">
        <v>95</v>
      </c>
      <c r="D120" s="32" t="s">
        <v>95</v>
      </c>
      <c r="E120" s="36">
        <v>2.0000000000000001E-4</v>
      </c>
      <c r="F120" s="49">
        <f t="shared" si="35"/>
        <v>2</v>
      </c>
      <c r="G120" s="55">
        <f>N35</f>
        <v>800</v>
      </c>
      <c r="H120" s="5">
        <f>G120*E120</f>
        <v>0.16</v>
      </c>
      <c r="I120" s="7">
        <f t="shared" si="40"/>
        <v>0.64</v>
      </c>
      <c r="J120" s="8">
        <f t="shared" si="38"/>
        <v>8.0000000000000004E-4</v>
      </c>
    </row>
    <row r="121" spans="1:20" ht="15.75" customHeight="1">
      <c r="A121" s="107"/>
      <c r="B121" s="44">
        <f t="shared" si="34"/>
        <v>2</v>
      </c>
      <c r="C121" s="116"/>
      <c r="D121" s="32" t="s">
        <v>11</v>
      </c>
      <c r="E121" s="6">
        <v>2.4E-2</v>
      </c>
      <c r="F121" s="49">
        <f t="shared" si="35"/>
        <v>2</v>
      </c>
      <c r="G121" s="55">
        <f>N12</f>
        <v>60</v>
      </c>
      <c r="H121" s="5">
        <f t="shared" si="39"/>
        <v>1.44</v>
      </c>
      <c r="I121" s="7">
        <f t="shared" si="40"/>
        <v>5.76</v>
      </c>
      <c r="J121" s="8">
        <f t="shared" si="38"/>
        <v>9.6000000000000002E-2</v>
      </c>
    </row>
    <row r="122" spans="1:20" ht="15.75" customHeight="1">
      <c r="A122" s="107"/>
      <c r="B122" s="44">
        <f t="shared" si="34"/>
        <v>2</v>
      </c>
      <c r="C122" s="116"/>
      <c r="D122" s="32" t="s">
        <v>12</v>
      </c>
      <c r="E122" s="36">
        <v>2.0000000000000001E-4</v>
      </c>
      <c r="F122" s="49">
        <f t="shared" si="35"/>
        <v>2</v>
      </c>
      <c r="G122" s="55">
        <f>N13</f>
        <v>950</v>
      </c>
      <c r="H122" s="5">
        <f t="shared" si="39"/>
        <v>0.19</v>
      </c>
      <c r="I122" s="7">
        <f t="shared" si="40"/>
        <v>0.76</v>
      </c>
      <c r="J122" s="8">
        <f t="shared" si="38"/>
        <v>8.0000000000000004E-4</v>
      </c>
    </row>
    <row r="123" spans="1:20" ht="15.75" customHeight="1">
      <c r="A123" s="107"/>
      <c r="B123" s="44">
        <f t="shared" si="34"/>
        <v>2</v>
      </c>
      <c r="C123" s="117"/>
      <c r="D123" s="32" t="s">
        <v>71</v>
      </c>
      <c r="E123" s="6">
        <v>0.17199999999999999</v>
      </c>
      <c r="F123" s="49">
        <f t="shared" si="35"/>
        <v>2</v>
      </c>
      <c r="G123" s="55"/>
      <c r="H123" s="5"/>
      <c r="I123" s="7"/>
      <c r="J123" s="8">
        <f t="shared" si="38"/>
        <v>0.68799999999999994</v>
      </c>
    </row>
    <row r="124" spans="1:20" ht="15.75" customHeight="1">
      <c r="A124" s="107"/>
      <c r="B124" s="44">
        <f t="shared" si="34"/>
        <v>2</v>
      </c>
      <c r="C124" s="3" t="s">
        <v>33</v>
      </c>
      <c r="D124" s="37" t="s">
        <v>33</v>
      </c>
      <c r="E124" s="6">
        <v>0.04</v>
      </c>
      <c r="F124" s="49">
        <f t="shared" si="35"/>
        <v>2</v>
      </c>
      <c r="G124" s="55">
        <f>N17</f>
        <v>45</v>
      </c>
      <c r="H124" s="5">
        <f>G124*E124</f>
        <v>1.8</v>
      </c>
      <c r="I124" s="7">
        <f>J124*G124</f>
        <v>7.2</v>
      </c>
      <c r="J124" s="8">
        <f t="shared" si="38"/>
        <v>0.16</v>
      </c>
    </row>
    <row r="125" spans="1:20" ht="15.75" customHeight="1">
      <c r="A125" s="89" t="s">
        <v>36</v>
      </c>
      <c r="B125" s="89"/>
      <c r="C125" s="89"/>
      <c r="D125" s="89"/>
      <c r="E125" s="41"/>
      <c r="F125" s="85"/>
      <c r="G125" s="85"/>
      <c r="H125" s="2">
        <f>SUM(H105:H124)</f>
        <v>71</v>
      </c>
      <c r="I125" s="2">
        <f>SUM(I105:I124)</f>
        <v>284</v>
      </c>
      <c r="J125" s="41">
        <f>SUM(J105:J124)</f>
        <v>3.2917302325581401</v>
      </c>
    </row>
    <row r="126" spans="1:20" ht="15.75" customHeight="1">
      <c r="A126" s="107" t="s">
        <v>57</v>
      </c>
      <c r="B126" s="44">
        <v>3</v>
      </c>
      <c r="C126" s="97" t="s">
        <v>70</v>
      </c>
      <c r="D126" s="32" t="s">
        <v>5</v>
      </c>
      <c r="E126" s="6">
        <v>4.5999999999999999E-2</v>
      </c>
      <c r="F126" s="55">
        <v>1</v>
      </c>
      <c r="G126" s="55">
        <f>N6</f>
        <v>35</v>
      </c>
      <c r="H126" s="5">
        <f t="shared" ref="H126:H134" si="41">G126*E126</f>
        <v>1.6099999999999999</v>
      </c>
      <c r="I126" s="7">
        <f t="shared" ref="I126:I134" si="42">J126*G126</f>
        <v>4.83</v>
      </c>
      <c r="J126" s="8">
        <f>F126*E126*B126</f>
        <v>0.13800000000000001</v>
      </c>
    </row>
    <row r="127" spans="1:20" ht="15.75" customHeight="1">
      <c r="A127" s="107"/>
      <c r="B127" s="51">
        <f>B126</f>
        <v>3</v>
      </c>
      <c r="C127" s="97"/>
      <c r="D127" s="32" t="s">
        <v>31</v>
      </c>
      <c r="E127" s="6">
        <v>0.02</v>
      </c>
      <c r="F127" s="49">
        <f>F126</f>
        <v>1</v>
      </c>
      <c r="G127" s="56">
        <f>N33</f>
        <v>130</v>
      </c>
      <c r="H127" s="5">
        <f t="shared" si="41"/>
        <v>2.6</v>
      </c>
      <c r="I127" s="7">
        <f t="shared" si="42"/>
        <v>7.8</v>
      </c>
      <c r="J127" s="8">
        <f t="shared" ref="J127:J148" si="43">F127*E127*B127</f>
        <v>0.06</v>
      </c>
    </row>
    <row r="128" spans="1:20" ht="15.75" customHeight="1">
      <c r="A128" s="107"/>
      <c r="B128" s="51">
        <f t="shared" ref="B128:B148" si="44">B127</f>
        <v>3</v>
      </c>
      <c r="C128" s="97"/>
      <c r="D128" s="33" t="s">
        <v>6</v>
      </c>
      <c r="E128" s="6">
        <v>3.0000000000000001E-3</v>
      </c>
      <c r="F128" s="49">
        <f t="shared" ref="F128:F148" si="45">F127</f>
        <v>1</v>
      </c>
      <c r="G128" s="59">
        <f>N19</f>
        <v>108</v>
      </c>
      <c r="H128" s="5">
        <f t="shared" si="41"/>
        <v>0.32400000000000001</v>
      </c>
      <c r="I128" s="7">
        <f t="shared" si="42"/>
        <v>0.97200000000000009</v>
      </c>
      <c r="J128" s="8">
        <f t="shared" si="43"/>
        <v>9.0000000000000011E-3</v>
      </c>
    </row>
    <row r="129" spans="1:20" ht="15.75" customHeight="1">
      <c r="A129" s="107"/>
      <c r="B129" s="51">
        <f t="shared" si="44"/>
        <v>3</v>
      </c>
      <c r="C129" s="97"/>
      <c r="D129" s="32" t="s">
        <v>8</v>
      </c>
      <c r="E129" s="6">
        <v>1.3000000000000001E-2</v>
      </c>
      <c r="F129" s="49">
        <f t="shared" si="45"/>
        <v>1</v>
      </c>
      <c r="G129" s="59">
        <f>N8</f>
        <v>40</v>
      </c>
      <c r="H129" s="5">
        <f t="shared" si="41"/>
        <v>0.52</v>
      </c>
      <c r="I129" s="7">
        <f t="shared" si="42"/>
        <v>1.5600000000000003</v>
      </c>
      <c r="J129" s="8">
        <f t="shared" si="43"/>
        <v>3.9000000000000007E-2</v>
      </c>
    </row>
    <row r="130" spans="1:20" ht="15.75" customHeight="1">
      <c r="A130" s="107"/>
      <c r="B130" s="51">
        <f t="shared" si="44"/>
        <v>3</v>
      </c>
      <c r="C130" s="98" t="s">
        <v>65</v>
      </c>
      <c r="D130" s="32" t="s">
        <v>7</v>
      </c>
      <c r="E130" s="6">
        <v>0.107</v>
      </c>
      <c r="F130" s="49">
        <f t="shared" si="45"/>
        <v>1</v>
      </c>
      <c r="G130" s="55">
        <f>N7</f>
        <v>35</v>
      </c>
      <c r="H130" s="5">
        <f t="shared" si="41"/>
        <v>3.7450000000000001</v>
      </c>
      <c r="I130" s="38">
        <f t="shared" si="42"/>
        <v>11.234999999999999</v>
      </c>
      <c r="J130" s="8">
        <f t="shared" si="43"/>
        <v>0.32100000000000001</v>
      </c>
    </row>
    <row r="131" spans="1:20" ht="15.75" customHeight="1">
      <c r="A131" s="107"/>
      <c r="B131" s="51">
        <f t="shared" si="44"/>
        <v>3</v>
      </c>
      <c r="C131" s="99"/>
      <c r="D131" s="32" t="s">
        <v>66</v>
      </c>
      <c r="E131" s="6">
        <v>5.0000000000000001E-3</v>
      </c>
      <c r="F131" s="49">
        <f t="shared" si="45"/>
        <v>1</v>
      </c>
      <c r="G131" s="55">
        <f>N34</f>
        <v>40</v>
      </c>
      <c r="H131" s="5">
        <f t="shared" si="41"/>
        <v>0.2</v>
      </c>
      <c r="I131" s="38">
        <f t="shared" si="42"/>
        <v>0.6</v>
      </c>
      <c r="J131" s="8">
        <f t="shared" si="43"/>
        <v>1.4999999999999999E-2</v>
      </c>
    </row>
    <row r="132" spans="1:20" ht="15.75" customHeight="1">
      <c r="A132" s="107"/>
      <c r="B132" s="51">
        <f t="shared" si="44"/>
        <v>3</v>
      </c>
      <c r="C132" s="99"/>
      <c r="D132" s="32" t="s">
        <v>8</v>
      </c>
      <c r="E132" s="6">
        <v>1.3000000000000001E-2</v>
      </c>
      <c r="F132" s="49">
        <f t="shared" si="45"/>
        <v>1</v>
      </c>
      <c r="G132" s="55">
        <f>N8</f>
        <v>40</v>
      </c>
      <c r="H132" s="5">
        <f t="shared" si="41"/>
        <v>0.52</v>
      </c>
      <c r="I132" s="38">
        <f t="shared" si="42"/>
        <v>1.5600000000000003</v>
      </c>
      <c r="J132" s="8">
        <f t="shared" si="43"/>
        <v>3.9000000000000007E-2</v>
      </c>
    </row>
    <row r="133" spans="1:20" ht="15.75" customHeight="1">
      <c r="A133" s="107"/>
      <c r="B133" s="51">
        <f t="shared" si="44"/>
        <v>3</v>
      </c>
      <c r="C133" s="99"/>
      <c r="D133" s="33" t="s">
        <v>10</v>
      </c>
      <c r="E133" s="6">
        <v>6.0000000000000001E-3</v>
      </c>
      <c r="F133" s="49">
        <f t="shared" si="45"/>
        <v>1</v>
      </c>
      <c r="G133" s="55">
        <f>N9</f>
        <v>40</v>
      </c>
      <c r="H133" s="5">
        <f t="shared" si="41"/>
        <v>0.24</v>
      </c>
      <c r="I133" s="38">
        <f t="shared" si="42"/>
        <v>0.72000000000000008</v>
      </c>
      <c r="J133" s="8">
        <f t="shared" si="43"/>
        <v>1.8000000000000002E-2</v>
      </c>
    </row>
    <row r="134" spans="1:20" ht="15.75" customHeight="1">
      <c r="A134" s="107"/>
      <c r="B134" s="51">
        <f t="shared" si="44"/>
        <v>3</v>
      </c>
      <c r="C134" s="99"/>
      <c r="D134" s="33" t="s">
        <v>6</v>
      </c>
      <c r="E134" s="6">
        <v>5.0000000000000001E-3</v>
      </c>
      <c r="F134" s="49">
        <f t="shared" si="45"/>
        <v>1</v>
      </c>
      <c r="G134" s="55">
        <f>N19</f>
        <v>108</v>
      </c>
      <c r="H134" s="5">
        <f t="shared" si="41"/>
        <v>0.54</v>
      </c>
      <c r="I134" s="38">
        <f t="shared" si="42"/>
        <v>1.6199999999999999</v>
      </c>
      <c r="J134" s="8">
        <f t="shared" si="43"/>
        <v>1.4999999999999999E-2</v>
      </c>
    </row>
    <row r="135" spans="1:20" ht="15.75" customHeight="1">
      <c r="A135" s="107"/>
      <c r="B135" s="51">
        <f t="shared" si="44"/>
        <v>3</v>
      </c>
      <c r="C135" s="100"/>
      <c r="D135" s="33" t="s">
        <v>71</v>
      </c>
      <c r="E135" s="6">
        <v>0.188</v>
      </c>
      <c r="F135" s="49">
        <f t="shared" si="45"/>
        <v>1</v>
      </c>
      <c r="G135" s="55"/>
      <c r="H135" s="5"/>
      <c r="I135" s="38"/>
      <c r="J135" s="8">
        <f t="shared" si="43"/>
        <v>0.56400000000000006</v>
      </c>
    </row>
    <row r="136" spans="1:20" ht="15.75" customHeight="1">
      <c r="A136" s="107"/>
      <c r="B136" s="51">
        <f t="shared" si="44"/>
        <v>3</v>
      </c>
      <c r="C136" s="115" t="s">
        <v>64</v>
      </c>
      <c r="D136" s="32" t="s">
        <v>73</v>
      </c>
      <c r="E136" s="6">
        <f>H136/G136</f>
        <v>8.8534883720930199E-2</v>
      </c>
      <c r="F136" s="49">
        <f t="shared" si="45"/>
        <v>1</v>
      </c>
      <c r="G136" s="55">
        <f>N14</f>
        <v>430</v>
      </c>
      <c r="H136" s="5">
        <f>71-H137-H138-H139-H140-H141-H142-H143-H144-H145-H146-H147-H148-H134-H133-H132-H131-H130-H129-H128-H127-H126</f>
        <v>38.069999999999986</v>
      </c>
      <c r="I136" s="38">
        <f t="shared" ref="I136:I146" si="46">J136*G136</f>
        <v>114.20999999999995</v>
      </c>
      <c r="J136" s="8">
        <f>F136*E136*B136</f>
        <v>0.26560465116279058</v>
      </c>
    </row>
    <row r="137" spans="1:20" ht="15.75" customHeight="1">
      <c r="A137" s="107"/>
      <c r="B137" s="51">
        <f t="shared" si="44"/>
        <v>3</v>
      </c>
      <c r="C137" s="116"/>
      <c r="D137" s="33" t="s">
        <v>6</v>
      </c>
      <c r="E137" s="6">
        <v>5.0000000000000001E-3</v>
      </c>
      <c r="F137" s="49">
        <f t="shared" si="45"/>
        <v>1</v>
      </c>
      <c r="G137" s="55">
        <f>N19</f>
        <v>108</v>
      </c>
      <c r="H137" s="5">
        <f>G137*E137</f>
        <v>0.54</v>
      </c>
      <c r="I137" s="38">
        <f t="shared" si="46"/>
        <v>1.6199999999999999</v>
      </c>
      <c r="J137" s="8">
        <f t="shared" si="43"/>
        <v>1.4999999999999999E-2</v>
      </c>
    </row>
    <row r="138" spans="1:20" ht="15.75" customHeight="1">
      <c r="A138" s="107"/>
      <c r="B138" s="51">
        <f t="shared" si="44"/>
        <v>3</v>
      </c>
      <c r="C138" s="116"/>
      <c r="D138" s="33" t="s">
        <v>28</v>
      </c>
      <c r="E138" s="6">
        <v>1.2E-2</v>
      </c>
      <c r="F138" s="49">
        <f t="shared" si="45"/>
        <v>1</v>
      </c>
      <c r="G138" s="59">
        <f>N10</f>
        <v>220</v>
      </c>
      <c r="H138" s="5">
        <f t="shared" ref="H138:H146" si="47">G138*E138</f>
        <v>2.64</v>
      </c>
      <c r="I138" s="38">
        <f>J138*G138</f>
        <v>7.9200000000000008</v>
      </c>
      <c r="J138" s="8">
        <f t="shared" si="43"/>
        <v>3.6000000000000004E-2</v>
      </c>
    </row>
    <row r="139" spans="1:20" ht="15.75" customHeight="1">
      <c r="A139" s="107"/>
      <c r="B139" s="51">
        <f t="shared" si="44"/>
        <v>3</v>
      </c>
      <c r="C139" s="116"/>
      <c r="D139" s="33" t="s">
        <v>10</v>
      </c>
      <c r="E139" s="6">
        <v>1.7999999999999999E-2</v>
      </c>
      <c r="F139" s="49">
        <f t="shared" si="45"/>
        <v>1</v>
      </c>
      <c r="G139" s="55">
        <f>N9</f>
        <v>40</v>
      </c>
      <c r="H139" s="5">
        <f t="shared" si="47"/>
        <v>0.72</v>
      </c>
      <c r="I139" s="38">
        <f t="shared" si="46"/>
        <v>2.1599999999999997</v>
      </c>
      <c r="J139" s="8">
        <f t="shared" si="43"/>
        <v>5.3999999999999992E-2</v>
      </c>
      <c r="Q139" s="53"/>
      <c r="R139" s="15"/>
      <c r="S139" s="15"/>
      <c r="T139" s="15"/>
    </row>
    <row r="140" spans="1:20" ht="15.75" customHeight="1">
      <c r="A140" s="107"/>
      <c r="B140" s="51">
        <f t="shared" si="44"/>
        <v>3</v>
      </c>
      <c r="C140" s="117"/>
      <c r="D140" s="32" t="s">
        <v>15</v>
      </c>
      <c r="E140" s="6">
        <v>4.0000000000000001E-3</v>
      </c>
      <c r="F140" s="49">
        <f t="shared" si="45"/>
        <v>1</v>
      </c>
      <c r="G140" s="55">
        <f>N36</f>
        <v>45</v>
      </c>
      <c r="H140" s="5">
        <f t="shared" si="47"/>
        <v>0.18</v>
      </c>
      <c r="I140" s="38">
        <f t="shared" si="46"/>
        <v>0.54</v>
      </c>
      <c r="J140" s="8">
        <f t="shared" si="43"/>
        <v>1.2E-2</v>
      </c>
    </row>
    <row r="141" spans="1:20" ht="15.75" customHeight="1">
      <c r="A141" s="107"/>
      <c r="B141" s="51">
        <f t="shared" si="44"/>
        <v>3</v>
      </c>
      <c r="C141" s="110" t="s">
        <v>32</v>
      </c>
      <c r="D141" s="32" t="s">
        <v>7</v>
      </c>
      <c r="E141" s="6">
        <v>0.17100000000000001</v>
      </c>
      <c r="F141" s="49">
        <f t="shared" si="45"/>
        <v>1</v>
      </c>
      <c r="G141" s="55">
        <f>N7</f>
        <v>35</v>
      </c>
      <c r="H141" s="5">
        <f t="shared" si="47"/>
        <v>5.9850000000000003</v>
      </c>
      <c r="I141" s="7">
        <f t="shared" si="46"/>
        <v>17.955000000000002</v>
      </c>
      <c r="J141" s="8">
        <f t="shared" si="43"/>
        <v>0.51300000000000001</v>
      </c>
    </row>
    <row r="142" spans="1:20" ht="15.75" customHeight="1">
      <c r="A142" s="107"/>
      <c r="B142" s="51">
        <f t="shared" si="44"/>
        <v>3</v>
      </c>
      <c r="C142" s="111"/>
      <c r="D142" s="32" t="s">
        <v>24</v>
      </c>
      <c r="E142" s="6">
        <v>5.0000000000000001E-3</v>
      </c>
      <c r="F142" s="49">
        <f t="shared" si="45"/>
        <v>1</v>
      </c>
      <c r="G142" s="55">
        <f>N11</f>
        <v>680</v>
      </c>
      <c r="H142" s="5">
        <f t="shared" si="47"/>
        <v>3.4</v>
      </c>
      <c r="I142" s="7">
        <f t="shared" si="46"/>
        <v>10.199999999999999</v>
      </c>
      <c r="J142" s="8">
        <f t="shared" si="43"/>
        <v>1.4999999999999999E-2</v>
      </c>
    </row>
    <row r="143" spans="1:20" ht="15.75" customHeight="1">
      <c r="A143" s="107"/>
      <c r="B143" s="51">
        <f t="shared" si="44"/>
        <v>3</v>
      </c>
      <c r="C143" s="112"/>
      <c r="D143" s="32" t="s">
        <v>63</v>
      </c>
      <c r="E143" s="6">
        <v>2.4E-2</v>
      </c>
      <c r="F143" s="49">
        <f t="shared" si="45"/>
        <v>1</v>
      </c>
      <c r="G143" s="55">
        <f>N21</f>
        <v>99</v>
      </c>
      <c r="H143" s="5">
        <f t="shared" si="47"/>
        <v>2.3759999999999999</v>
      </c>
      <c r="I143" s="7">
        <f t="shared" si="46"/>
        <v>7.128000000000001</v>
      </c>
      <c r="J143" s="8">
        <f t="shared" si="43"/>
        <v>7.2000000000000008E-2</v>
      </c>
      <c r="L143" s="53"/>
      <c r="M143" s="53"/>
      <c r="N143" s="53"/>
      <c r="O143" s="53"/>
    </row>
    <row r="144" spans="1:20" ht="15.75" customHeight="1">
      <c r="A144" s="107"/>
      <c r="B144" s="51">
        <f t="shared" si="44"/>
        <v>3</v>
      </c>
      <c r="C144" s="98" t="s">
        <v>34</v>
      </c>
      <c r="D144" s="32" t="s">
        <v>68</v>
      </c>
      <c r="E144" s="40">
        <v>0.02</v>
      </c>
      <c r="F144" s="49">
        <f t="shared" si="45"/>
        <v>1</v>
      </c>
      <c r="G144" s="55">
        <f>N16</f>
        <v>180</v>
      </c>
      <c r="H144" s="5">
        <f t="shared" si="47"/>
        <v>3.6</v>
      </c>
      <c r="I144" s="7">
        <f t="shared" si="46"/>
        <v>10.799999999999999</v>
      </c>
      <c r="J144" s="8">
        <f t="shared" si="43"/>
        <v>0.06</v>
      </c>
      <c r="L144" s="53"/>
      <c r="M144" s="53"/>
      <c r="N144" s="53"/>
      <c r="O144" s="53"/>
    </row>
    <row r="145" spans="1:51" ht="15.75" customHeight="1">
      <c r="A145" s="107"/>
      <c r="B145" s="51">
        <f t="shared" si="44"/>
        <v>3</v>
      </c>
      <c r="C145" s="99"/>
      <c r="D145" s="32" t="s">
        <v>11</v>
      </c>
      <c r="E145" s="40">
        <v>0.02</v>
      </c>
      <c r="F145" s="49">
        <f t="shared" si="45"/>
        <v>1</v>
      </c>
      <c r="G145" s="55">
        <f>N12</f>
        <v>60</v>
      </c>
      <c r="H145" s="5">
        <f t="shared" si="47"/>
        <v>1.2</v>
      </c>
      <c r="I145" s="7">
        <f t="shared" si="46"/>
        <v>3.5999999999999996</v>
      </c>
      <c r="J145" s="8">
        <f t="shared" si="43"/>
        <v>0.06</v>
      </c>
      <c r="L145" s="53"/>
      <c r="M145" s="53"/>
      <c r="N145" s="53"/>
      <c r="O145" s="53"/>
      <c r="P145" s="15"/>
      <c r="U145" s="15"/>
      <c r="V145" s="15"/>
      <c r="W145" s="15"/>
      <c r="X145" s="15"/>
      <c r="Y145" s="15"/>
      <c r="Z145" s="15"/>
      <c r="AA145" s="15"/>
      <c r="AB145" s="15"/>
      <c r="AC145" s="15"/>
      <c r="AD145" s="15"/>
      <c r="AE145" s="15"/>
      <c r="AF145" s="15"/>
      <c r="AG145" s="15"/>
      <c r="AH145" s="15"/>
      <c r="AI145" s="15"/>
      <c r="AJ145" s="15"/>
      <c r="AK145" s="15"/>
      <c r="AL145" s="15"/>
      <c r="AM145" s="15"/>
      <c r="AN145" s="15"/>
      <c r="AO145" s="15"/>
      <c r="AP145" s="15"/>
      <c r="AQ145" s="15"/>
      <c r="AR145" s="15"/>
      <c r="AS145" s="15"/>
      <c r="AT145" s="15"/>
      <c r="AU145" s="15"/>
      <c r="AV145" s="15"/>
      <c r="AW145" s="15"/>
      <c r="AX145" s="15"/>
      <c r="AY145" s="15"/>
    </row>
    <row r="146" spans="1:51" s="15" customFormat="1" ht="15.75" customHeight="1">
      <c r="A146" s="107"/>
      <c r="B146" s="51">
        <f t="shared" si="44"/>
        <v>3</v>
      </c>
      <c r="C146" s="99"/>
      <c r="D146" s="32" t="s">
        <v>12</v>
      </c>
      <c r="E146" s="18">
        <v>2.0000000000000001E-4</v>
      </c>
      <c r="F146" s="49">
        <f t="shared" si="45"/>
        <v>1</v>
      </c>
      <c r="G146" s="55">
        <f>N13</f>
        <v>950</v>
      </c>
      <c r="H146" s="5">
        <f t="shared" si="47"/>
        <v>0.19</v>
      </c>
      <c r="I146" s="7">
        <f t="shared" si="46"/>
        <v>0.57000000000000006</v>
      </c>
      <c r="J146" s="8">
        <f t="shared" si="43"/>
        <v>6.0000000000000006E-4</v>
      </c>
      <c r="K146" s="53"/>
      <c r="L146" s="53"/>
      <c r="M146" s="53"/>
      <c r="N146" s="53"/>
      <c r="O146" s="53"/>
      <c r="P146" s="12"/>
      <c r="Q146" s="12"/>
      <c r="R146" s="12"/>
      <c r="S146" s="12"/>
      <c r="T146" s="12"/>
      <c r="U146" s="12"/>
      <c r="V146" s="12"/>
      <c r="W146" s="12"/>
      <c r="X146" s="12"/>
      <c r="Y146" s="12"/>
      <c r="Z146" s="12"/>
      <c r="AA146" s="12"/>
      <c r="AB146" s="12"/>
      <c r="AC146" s="12"/>
      <c r="AD146" s="12"/>
      <c r="AE146" s="12"/>
      <c r="AF146" s="12"/>
      <c r="AG146" s="12"/>
      <c r="AH146" s="12"/>
      <c r="AI146" s="12"/>
      <c r="AJ146" s="12"/>
      <c r="AK146" s="12"/>
      <c r="AL146" s="12"/>
      <c r="AM146" s="12"/>
      <c r="AN146" s="12"/>
      <c r="AO146" s="12"/>
      <c r="AP146" s="12"/>
      <c r="AQ146" s="12"/>
      <c r="AR146" s="12"/>
      <c r="AS146" s="12"/>
      <c r="AT146" s="12"/>
      <c r="AU146" s="12"/>
      <c r="AV146" s="12"/>
      <c r="AW146" s="12"/>
      <c r="AX146" s="12"/>
      <c r="AY146" s="12"/>
    </row>
    <row r="147" spans="1:51" ht="15.75" customHeight="1">
      <c r="A147" s="107"/>
      <c r="B147" s="51">
        <f t="shared" si="44"/>
        <v>3</v>
      </c>
      <c r="C147" s="100"/>
      <c r="D147" s="32" t="s">
        <v>71</v>
      </c>
      <c r="E147" s="40">
        <v>0.2</v>
      </c>
      <c r="F147" s="49">
        <f t="shared" si="45"/>
        <v>1</v>
      </c>
      <c r="G147" s="55"/>
      <c r="H147" s="5"/>
      <c r="I147" s="7"/>
      <c r="J147" s="8">
        <f t="shared" si="43"/>
        <v>0.60000000000000009</v>
      </c>
      <c r="L147" s="16"/>
    </row>
    <row r="148" spans="1:51" ht="15.75" customHeight="1">
      <c r="A148" s="107"/>
      <c r="B148" s="51">
        <f t="shared" si="44"/>
        <v>3</v>
      </c>
      <c r="C148" s="3" t="s">
        <v>33</v>
      </c>
      <c r="D148" s="37" t="s">
        <v>33</v>
      </c>
      <c r="E148" s="6">
        <v>0.04</v>
      </c>
      <c r="F148" s="49">
        <f t="shared" si="45"/>
        <v>1</v>
      </c>
      <c r="G148" s="55">
        <f>N17</f>
        <v>45</v>
      </c>
      <c r="H148" s="5">
        <f>G148*E148</f>
        <v>1.8</v>
      </c>
      <c r="I148" s="38">
        <f>J148*G148</f>
        <v>5.3999999999999995</v>
      </c>
      <c r="J148" s="8">
        <f t="shared" si="43"/>
        <v>0.12</v>
      </c>
      <c r="L148" s="53"/>
      <c r="M148" s="53"/>
      <c r="N148" s="53"/>
      <c r="O148" s="53"/>
    </row>
    <row r="149" spans="1:51" ht="15.75" customHeight="1">
      <c r="A149" s="89" t="s">
        <v>36</v>
      </c>
      <c r="B149" s="89"/>
      <c r="C149" s="89"/>
      <c r="D149" s="89"/>
      <c r="E149" s="41"/>
      <c r="F149" s="85"/>
      <c r="G149" s="85"/>
      <c r="H149" s="2">
        <f>SUM(H126:H148)</f>
        <v>70.999999999999972</v>
      </c>
      <c r="I149" s="2">
        <f>SUM(I126:I148)</f>
        <v>212.99999999999994</v>
      </c>
      <c r="J149" s="41">
        <f>SUM(J126:J148)</f>
        <v>3.0412046511627913</v>
      </c>
      <c r="L149" s="53"/>
      <c r="M149" s="53"/>
      <c r="N149" s="53"/>
      <c r="O149" s="53"/>
    </row>
    <row r="150" spans="1:51" ht="15.75" customHeight="1">
      <c r="A150" s="53"/>
      <c r="B150" s="53"/>
      <c r="C150" s="53"/>
      <c r="D150" s="53"/>
      <c r="E150" s="25"/>
      <c r="F150" s="53"/>
      <c r="G150" s="53"/>
      <c r="H150" s="53"/>
      <c r="I150" s="53"/>
      <c r="J150" s="53"/>
      <c r="L150" s="53"/>
      <c r="M150" s="53"/>
      <c r="N150" s="53"/>
      <c r="O150" s="53"/>
      <c r="P150" s="53"/>
      <c r="U150" s="53"/>
      <c r="V150" s="53"/>
      <c r="W150" s="53"/>
      <c r="X150" s="53"/>
      <c r="Y150" s="53"/>
      <c r="Z150" s="53"/>
      <c r="AA150" s="53"/>
      <c r="AB150" s="53"/>
      <c r="AC150" s="53"/>
      <c r="AD150" s="53"/>
      <c r="AE150" s="53"/>
      <c r="AF150" s="53"/>
      <c r="AG150" s="53"/>
      <c r="AH150" s="53"/>
      <c r="AI150" s="53"/>
      <c r="AJ150" s="53"/>
      <c r="AK150" s="53"/>
      <c r="AL150" s="53"/>
      <c r="AM150" s="53"/>
      <c r="AN150" s="53"/>
      <c r="AO150" s="53"/>
      <c r="AP150" s="53"/>
      <c r="AQ150" s="53"/>
      <c r="AR150" s="53"/>
      <c r="AS150" s="53"/>
      <c r="AT150" s="53"/>
      <c r="AU150" s="53"/>
      <c r="AV150" s="53"/>
      <c r="AW150" s="53"/>
      <c r="AX150" s="53"/>
      <c r="AY150" s="53"/>
    </row>
    <row r="151" spans="1:51" ht="15.75" customHeight="1">
      <c r="A151" s="53"/>
      <c r="B151" s="53"/>
      <c r="C151" s="53"/>
      <c r="D151" s="53"/>
      <c r="E151" s="25"/>
      <c r="F151" s="53"/>
      <c r="G151" s="53"/>
      <c r="H151" s="53"/>
      <c r="I151" s="53"/>
      <c r="J151" s="53"/>
      <c r="L151" s="53"/>
      <c r="M151" s="53"/>
      <c r="N151" s="53"/>
      <c r="O151" s="53"/>
      <c r="P151" s="53"/>
      <c r="U151" s="53"/>
      <c r="V151" s="53"/>
      <c r="W151" s="53"/>
      <c r="X151" s="53"/>
      <c r="Y151" s="53"/>
      <c r="Z151" s="53"/>
      <c r="AA151" s="53"/>
      <c r="AB151" s="53"/>
      <c r="AC151" s="53"/>
      <c r="AD151" s="53"/>
      <c r="AE151" s="53"/>
      <c r="AF151" s="53"/>
      <c r="AG151" s="53"/>
      <c r="AH151" s="53"/>
      <c r="AI151" s="53"/>
      <c r="AJ151" s="53"/>
      <c r="AK151" s="53"/>
      <c r="AL151" s="53"/>
      <c r="AM151" s="53"/>
      <c r="AN151" s="53"/>
      <c r="AO151" s="53"/>
      <c r="AP151" s="53"/>
      <c r="AQ151" s="53"/>
      <c r="AR151" s="53"/>
      <c r="AS151" s="53"/>
      <c r="AT151" s="53"/>
      <c r="AU151" s="53"/>
      <c r="AV151" s="53"/>
      <c r="AW151" s="53"/>
      <c r="AX151" s="53"/>
      <c r="AY151" s="53"/>
    </row>
    <row r="152" spans="1:51" s="53" customFormat="1" ht="15.75" customHeight="1">
      <c r="E152" s="25"/>
      <c r="Q152" s="12"/>
      <c r="R152" s="12"/>
      <c r="S152" s="12"/>
      <c r="T152" s="12"/>
    </row>
    <row r="153" spans="1:51" s="53" customFormat="1" ht="15.6" customHeight="1">
      <c r="E153" s="25"/>
      <c r="Q153" s="12"/>
      <c r="R153" s="12"/>
      <c r="S153" s="12"/>
      <c r="T153" s="12"/>
    </row>
    <row r="154" spans="1:51" s="53" customFormat="1" ht="0.6" customHeight="1">
      <c r="E154" s="25"/>
      <c r="Q154" s="12"/>
      <c r="R154" s="12"/>
      <c r="S154" s="12"/>
      <c r="T154" s="12"/>
    </row>
    <row r="155" spans="1:51" s="53" customFormat="1" ht="27.75" customHeight="1">
      <c r="A155" s="105" t="s">
        <v>42</v>
      </c>
      <c r="B155" s="106"/>
      <c r="C155" s="54" t="s">
        <v>48</v>
      </c>
      <c r="D155" s="54" t="s">
        <v>54</v>
      </c>
      <c r="E155" s="10" t="s">
        <v>44</v>
      </c>
      <c r="F155" s="54" t="s">
        <v>1</v>
      </c>
      <c r="G155" s="54" t="s">
        <v>41</v>
      </c>
      <c r="H155" s="54" t="s">
        <v>45</v>
      </c>
      <c r="I155" s="54" t="s">
        <v>46</v>
      </c>
      <c r="J155" s="10" t="s">
        <v>2</v>
      </c>
      <c r="L155" s="16"/>
      <c r="M155" s="12"/>
      <c r="N155" s="20"/>
      <c r="O155" s="12"/>
      <c r="P155" s="12"/>
      <c r="Q155" s="12"/>
      <c r="R155" s="12"/>
      <c r="S155" s="12"/>
      <c r="T155" s="12"/>
      <c r="U155" s="12"/>
      <c r="V155" s="12"/>
      <c r="W155" s="12"/>
      <c r="X155" s="12"/>
      <c r="Y155" s="12"/>
      <c r="Z155" s="12"/>
      <c r="AA155" s="12"/>
      <c r="AB155" s="12"/>
      <c r="AC155" s="12"/>
      <c r="AD155" s="12"/>
      <c r="AE155" s="12"/>
      <c r="AF155" s="12"/>
      <c r="AG155" s="12"/>
      <c r="AH155" s="12"/>
      <c r="AI155" s="12"/>
      <c r="AJ155" s="12"/>
      <c r="AK155" s="12"/>
      <c r="AL155" s="12"/>
      <c r="AM155" s="12"/>
      <c r="AN155" s="12"/>
      <c r="AO155" s="12"/>
      <c r="AP155" s="12"/>
      <c r="AQ155" s="12"/>
      <c r="AR155" s="12"/>
      <c r="AS155" s="12"/>
      <c r="AT155" s="12"/>
      <c r="AU155" s="12"/>
      <c r="AV155" s="12"/>
      <c r="AW155" s="12"/>
      <c r="AX155" s="12"/>
      <c r="AY155" s="12"/>
    </row>
    <row r="156" spans="1:51">
      <c r="A156" s="108" t="s">
        <v>58</v>
      </c>
      <c r="B156" s="42">
        <v>2</v>
      </c>
      <c r="C156" s="110" t="s">
        <v>4</v>
      </c>
      <c r="D156" s="32" t="s">
        <v>5</v>
      </c>
      <c r="E156" s="40">
        <v>2.5000000000000001E-2</v>
      </c>
      <c r="F156" s="55">
        <f>F5</f>
        <v>2</v>
      </c>
      <c r="G156" s="55">
        <f>N6</f>
        <v>35</v>
      </c>
      <c r="H156" s="87">
        <f t="shared" ref="H156:H162" si="48">G156*E156</f>
        <v>0.875</v>
      </c>
      <c r="I156" s="7">
        <f t="shared" ref="I156:I166" si="49">J156*G156</f>
        <v>3.5</v>
      </c>
      <c r="J156" s="8">
        <f>F156*E156*B156</f>
        <v>0.1</v>
      </c>
      <c r="L156" s="16"/>
    </row>
    <row r="157" spans="1:51" ht="15.75" customHeight="1">
      <c r="A157" s="109"/>
      <c r="B157" s="48">
        <f>B156</f>
        <v>2</v>
      </c>
      <c r="C157" s="111"/>
      <c r="D157" s="32" t="s">
        <v>6</v>
      </c>
      <c r="E157" s="40">
        <v>6.0000000000000001E-3</v>
      </c>
      <c r="F157" s="49">
        <f>F156</f>
        <v>2</v>
      </c>
      <c r="G157" s="55">
        <f>N19</f>
        <v>108</v>
      </c>
      <c r="H157" s="87">
        <f t="shared" si="48"/>
        <v>0.64800000000000002</v>
      </c>
      <c r="I157" s="7">
        <f t="shared" si="49"/>
        <v>2.5920000000000001</v>
      </c>
      <c r="J157" s="8">
        <f t="shared" ref="J157:J174" si="50">F157*E157*B157</f>
        <v>2.4E-2</v>
      </c>
      <c r="L157" s="16"/>
    </row>
    <row r="158" spans="1:51" ht="15.75" customHeight="1">
      <c r="A158" s="109"/>
      <c r="B158" s="48">
        <f t="shared" ref="B158:B174" si="51">B157</f>
        <v>2</v>
      </c>
      <c r="C158" s="111"/>
      <c r="D158" s="32" t="s">
        <v>7</v>
      </c>
      <c r="E158" s="40">
        <v>3.4000000000000002E-2</v>
      </c>
      <c r="F158" s="49">
        <f t="shared" ref="F158:F174" si="52">F157</f>
        <v>2</v>
      </c>
      <c r="G158" s="55">
        <f>N7</f>
        <v>35</v>
      </c>
      <c r="H158" s="87">
        <f t="shared" si="48"/>
        <v>1.1900000000000002</v>
      </c>
      <c r="I158" s="7">
        <f t="shared" si="49"/>
        <v>4.7600000000000007</v>
      </c>
      <c r="J158" s="8">
        <f t="shared" si="50"/>
        <v>0.13600000000000001</v>
      </c>
      <c r="L158" s="16"/>
      <c r="Q158" s="15"/>
      <c r="R158" s="15"/>
      <c r="S158" s="15"/>
      <c r="T158" s="15"/>
    </row>
    <row r="159" spans="1:51" ht="15.75" customHeight="1">
      <c r="A159" s="109"/>
      <c r="B159" s="48">
        <f t="shared" si="51"/>
        <v>2</v>
      </c>
      <c r="C159" s="111"/>
      <c r="D159" s="32" t="s">
        <v>9</v>
      </c>
      <c r="E159" s="40">
        <v>2.5000000000000001E-2</v>
      </c>
      <c r="F159" s="49">
        <f t="shared" si="52"/>
        <v>2</v>
      </c>
      <c r="G159" s="55">
        <f>N24</f>
        <v>80</v>
      </c>
      <c r="H159" s="87">
        <f t="shared" si="48"/>
        <v>2</v>
      </c>
      <c r="I159" s="7">
        <f t="shared" si="49"/>
        <v>8</v>
      </c>
      <c r="J159" s="8">
        <f t="shared" si="50"/>
        <v>0.1</v>
      </c>
      <c r="L159" s="16"/>
    </row>
    <row r="160" spans="1:51" ht="15.75" customHeight="1">
      <c r="A160" s="109"/>
      <c r="B160" s="48">
        <f t="shared" si="51"/>
        <v>2</v>
      </c>
      <c r="C160" s="111"/>
      <c r="D160" s="32" t="s">
        <v>8</v>
      </c>
      <c r="E160" s="40">
        <v>1.7999999999999999E-2</v>
      </c>
      <c r="F160" s="49">
        <f t="shared" si="52"/>
        <v>2</v>
      </c>
      <c r="G160" s="55">
        <f>N8</f>
        <v>40</v>
      </c>
      <c r="H160" s="87">
        <f t="shared" si="48"/>
        <v>0.72</v>
      </c>
      <c r="I160" s="7">
        <f t="shared" si="49"/>
        <v>2.88</v>
      </c>
      <c r="J160" s="8">
        <f t="shared" si="50"/>
        <v>7.1999999999999995E-2</v>
      </c>
      <c r="L160" s="16"/>
    </row>
    <row r="161" spans="1:51" ht="15.75" customHeight="1">
      <c r="A161" s="109"/>
      <c r="B161" s="48">
        <f t="shared" si="51"/>
        <v>2</v>
      </c>
      <c r="C161" s="112"/>
      <c r="D161" s="32" t="s">
        <v>10</v>
      </c>
      <c r="E161" s="40">
        <v>1.7999999999999999E-2</v>
      </c>
      <c r="F161" s="49">
        <f t="shared" si="52"/>
        <v>2</v>
      </c>
      <c r="G161" s="55">
        <f>N9</f>
        <v>40</v>
      </c>
      <c r="H161" s="87">
        <f t="shared" si="48"/>
        <v>0.72</v>
      </c>
      <c r="I161" s="7">
        <f t="shared" si="49"/>
        <v>2.88</v>
      </c>
      <c r="J161" s="8">
        <f t="shared" si="50"/>
        <v>7.1999999999999995E-2</v>
      </c>
      <c r="L161" s="16"/>
    </row>
    <row r="162" spans="1:51" ht="15.75" customHeight="1">
      <c r="A162" s="109"/>
      <c r="B162" s="48">
        <f t="shared" si="51"/>
        <v>2</v>
      </c>
      <c r="C162" s="98" t="s">
        <v>53</v>
      </c>
      <c r="D162" s="32" t="s">
        <v>7</v>
      </c>
      <c r="E162" s="40">
        <v>0.1</v>
      </c>
      <c r="F162" s="49">
        <f t="shared" si="52"/>
        <v>2</v>
      </c>
      <c r="G162" s="55">
        <f>N7</f>
        <v>35</v>
      </c>
      <c r="H162" s="87">
        <f t="shared" si="48"/>
        <v>3.5</v>
      </c>
      <c r="I162" s="7">
        <f t="shared" si="49"/>
        <v>14</v>
      </c>
      <c r="J162" s="8">
        <f t="shared" si="50"/>
        <v>0.4</v>
      </c>
      <c r="L162" s="16"/>
    </row>
    <row r="163" spans="1:51" ht="15.75" customHeight="1">
      <c r="A163" s="109"/>
      <c r="B163" s="48">
        <f t="shared" si="51"/>
        <v>2</v>
      </c>
      <c r="C163" s="99"/>
      <c r="D163" s="33" t="s">
        <v>51</v>
      </c>
      <c r="E163" s="6">
        <v>0.01</v>
      </c>
      <c r="F163" s="49">
        <f t="shared" si="52"/>
        <v>2</v>
      </c>
      <c r="G163" s="56">
        <f>N32</f>
        <v>60</v>
      </c>
      <c r="H163" s="87">
        <f>E163*G163</f>
        <v>0.6</v>
      </c>
      <c r="I163" s="7">
        <f t="shared" si="49"/>
        <v>2.4</v>
      </c>
      <c r="J163" s="8">
        <f t="shared" si="50"/>
        <v>0.04</v>
      </c>
      <c r="L163" s="16"/>
    </row>
    <row r="164" spans="1:51" ht="15.75" customHeight="1">
      <c r="A164" s="109"/>
      <c r="B164" s="48">
        <f t="shared" si="51"/>
        <v>2</v>
      </c>
      <c r="C164" s="99"/>
      <c r="D164" s="33" t="s">
        <v>8</v>
      </c>
      <c r="E164" s="6">
        <v>1.2999999999999999E-2</v>
      </c>
      <c r="F164" s="49">
        <f t="shared" si="52"/>
        <v>2</v>
      </c>
      <c r="G164" s="56">
        <f>N8</f>
        <v>40</v>
      </c>
      <c r="H164" s="87">
        <f>E164*G164</f>
        <v>0.52</v>
      </c>
      <c r="I164" s="7">
        <f t="shared" si="49"/>
        <v>2.08</v>
      </c>
      <c r="J164" s="8">
        <f t="shared" si="50"/>
        <v>5.1999999999999998E-2</v>
      </c>
      <c r="L164" s="16"/>
    </row>
    <row r="165" spans="1:51" ht="15.75" customHeight="1">
      <c r="A165" s="109"/>
      <c r="B165" s="48">
        <f t="shared" si="51"/>
        <v>2</v>
      </c>
      <c r="C165" s="99"/>
      <c r="D165" s="33" t="s">
        <v>10</v>
      </c>
      <c r="E165" s="6">
        <v>1.2E-2</v>
      </c>
      <c r="F165" s="49">
        <f t="shared" si="52"/>
        <v>2</v>
      </c>
      <c r="G165" s="56">
        <f>N9</f>
        <v>40</v>
      </c>
      <c r="H165" s="87">
        <f>E165*G165</f>
        <v>0.48</v>
      </c>
      <c r="I165" s="7">
        <f t="shared" si="49"/>
        <v>1.92</v>
      </c>
      <c r="J165" s="8">
        <f t="shared" si="50"/>
        <v>4.8000000000000001E-2</v>
      </c>
      <c r="L165" s="16"/>
      <c r="Q165" s="53"/>
      <c r="R165" s="53"/>
      <c r="S165" s="53"/>
      <c r="T165" s="53"/>
    </row>
    <row r="166" spans="1:51" ht="15.75" customHeight="1">
      <c r="A166" s="109"/>
      <c r="B166" s="48">
        <f t="shared" si="51"/>
        <v>2</v>
      </c>
      <c r="C166" s="99"/>
      <c r="D166" s="33" t="s">
        <v>6</v>
      </c>
      <c r="E166" s="6">
        <v>3.0000000000000001E-3</v>
      </c>
      <c r="F166" s="49">
        <f t="shared" si="52"/>
        <v>2</v>
      </c>
      <c r="G166" s="56">
        <f>N19</f>
        <v>108</v>
      </c>
      <c r="H166" s="87">
        <f>E166*G166</f>
        <v>0.32400000000000001</v>
      </c>
      <c r="I166" s="7">
        <f t="shared" si="49"/>
        <v>1.296</v>
      </c>
      <c r="J166" s="8">
        <f t="shared" si="50"/>
        <v>1.2E-2</v>
      </c>
      <c r="L166" s="16"/>
      <c r="Q166" s="53"/>
      <c r="R166" s="53"/>
      <c r="S166" s="53"/>
      <c r="T166" s="53"/>
    </row>
    <row r="167" spans="1:51" ht="15.75" customHeight="1">
      <c r="A167" s="109"/>
      <c r="B167" s="48">
        <f t="shared" si="51"/>
        <v>2</v>
      </c>
      <c r="C167" s="100"/>
      <c r="D167" s="33" t="s">
        <v>71</v>
      </c>
      <c r="E167" s="6">
        <v>0.188</v>
      </c>
      <c r="F167" s="49">
        <f t="shared" si="52"/>
        <v>2</v>
      </c>
      <c r="G167" s="56"/>
      <c r="H167" s="87"/>
      <c r="I167" s="7"/>
      <c r="J167" s="8">
        <f t="shared" si="50"/>
        <v>0.752</v>
      </c>
      <c r="L167" s="16"/>
      <c r="Q167" s="53"/>
      <c r="R167" s="53"/>
      <c r="S167" s="53"/>
      <c r="T167" s="53"/>
    </row>
    <row r="168" spans="1:51" ht="15.75" customHeight="1">
      <c r="A168" s="109"/>
      <c r="B168" s="48">
        <f t="shared" si="51"/>
        <v>2</v>
      </c>
      <c r="C168" s="101" t="s">
        <v>29</v>
      </c>
      <c r="D168" s="32" t="s">
        <v>55</v>
      </c>
      <c r="E168" s="6">
        <f>H168/G168</f>
        <v>9.7289473684210578E-2</v>
      </c>
      <c r="F168" s="49">
        <f t="shared" si="52"/>
        <v>2</v>
      </c>
      <c r="G168" s="55">
        <f>N28</f>
        <v>190</v>
      </c>
      <c r="H168" s="87">
        <f>71-H156-H157-H158-H159-H160-H161-H162-H163-H164-H165-H166-H167-H169-H170-H171-H172-H173-H174</f>
        <v>18.48500000000001</v>
      </c>
      <c r="I168" s="7">
        <f t="shared" ref="I168:I174" si="53">J168*G168</f>
        <v>73.94000000000004</v>
      </c>
      <c r="J168" s="8">
        <f t="shared" si="50"/>
        <v>0.38915789473684231</v>
      </c>
      <c r="L168" s="53"/>
      <c r="M168" s="53"/>
      <c r="N168" s="53"/>
      <c r="O168" s="53"/>
      <c r="Q168" s="53"/>
      <c r="R168" s="53"/>
      <c r="S168" s="53"/>
      <c r="T168" s="53"/>
    </row>
    <row r="169" spans="1:51" ht="15.75" customHeight="1">
      <c r="A169" s="109"/>
      <c r="B169" s="48">
        <f t="shared" si="51"/>
        <v>2</v>
      </c>
      <c r="C169" s="103"/>
      <c r="D169" s="32" t="s">
        <v>24</v>
      </c>
      <c r="E169" s="6">
        <v>1.2E-2</v>
      </c>
      <c r="F169" s="49">
        <f t="shared" si="52"/>
        <v>2</v>
      </c>
      <c r="G169" s="55">
        <f>N11</f>
        <v>680</v>
      </c>
      <c r="H169" s="87">
        <f>G169*E169</f>
        <v>8.16</v>
      </c>
      <c r="I169" s="7">
        <f t="shared" si="53"/>
        <v>32.64</v>
      </c>
      <c r="J169" s="8">
        <f t="shared" si="50"/>
        <v>4.8000000000000001E-2</v>
      </c>
      <c r="L169" s="53"/>
      <c r="M169" s="53"/>
      <c r="N169" s="53"/>
      <c r="O169" s="53"/>
      <c r="Q169" s="53"/>
      <c r="R169" s="53"/>
      <c r="S169" s="53"/>
      <c r="T169" s="53"/>
    </row>
    <row r="170" spans="1:51" ht="15.75" customHeight="1">
      <c r="A170" s="109"/>
      <c r="B170" s="48">
        <f t="shared" si="51"/>
        <v>2</v>
      </c>
      <c r="C170" s="113" t="s">
        <v>23</v>
      </c>
      <c r="D170" s="33" t="s">
        <v>19</v>
      </c>
      <c r="E170" s="6">
        <v>6.0999999999999999E-2</v>
      </c>
      <c r="F170" s="49">
        <f t="shared" si="52"/>
        <v>2</v>
      </c>
      <c r="G170" s="56">
        <f>N23</f>
        <v>68</v>
      </c>
      <c r="H170" s="87">
        <f>E170*G170</f>
        <v>4.1479999999999997</v>
      </c>
      <c r="I170" s="7">
        <f t="shared" si="53"/>
        <v>16.591999999999999</v>
      </c>
      <c r="J170" s="8">
        <f t="shared" si="50"/>
        <v>0.24399999999999999</v>
      </c>
      <c r="L170" s="53"/>
      <c r="M170" s="53"/>
      <c r="N170" s="53"/>
      <c r="O170" s="53"/>
      <c r="Q170" s="53"/>
      <c r="R170" s="53"/>
      <c r="S170" s="53"/>
      <c r="T170" s="53"/>
    </row>
    <row r="171" spans="1:51" ht="15.75" customHeight="1">
      <c r="A171" s="109"/>
      <c r="B171" s="48">
        <f t="shared" si="51"/>
        <v>2</v>
      </c>
      <c r="C171" s="113"/>
      <c r="D171" s="33" t="s">
        <v>24</v>
      </c>
      <c r="E171" s="6">
        <v>6.0000000000000001E-3</v>
      </c>
      <c r="F171" s="49">
        <f t="shared" si="52"/>
        <v>2</v>
      </c>
      <c r="G171" s="56">
        <f>N11</f>
        <v>680</v>
      </c>
      <c r="H171" s="87">
        <f>E171*G171</f>
        <v>4.08</v>
      </c>
      <c r="I171" s="7">
        <f t="shared" si="53"/>
        <v>16.32</v>
      </c>
      <c r="J171" s="8">
        <f t="shared" si="50"/>
        <v>2.4E-2</v>
      </c>
      <c r="L171" s="53"/>
      <c r="M171" s="53"/>
      <c r="N171" s="53"/>
      <c r="O171" s="53"/>
      <c r="Q171" s="53"/>
      <c r="R171" s="53"/>
      <c r="S171" s="53"/>
      <c r="T171" s="53"/>
    </row>
    <row r="172" spans="1:51" ht="15" customHeight="1">
      <c r="A172" s="109"/>
      <c r="B172" s="48">
        <f t="shared" si="51"/>
        <v>2</v>
      </c>
      <c r="C172" s="88" t="s">
        <v>59</v>
      </c>
      <c r="D172" s="34" t="s">
        <v>59</v>
      </c>
      <c r="E172" s="40">
        <v>0.2</v>
      </c>
      <c r="F172" s="49">
        <f t="shared" si="52"/>
        <v>2</v>
      </c>
      <c r="G172" s="55">
        <f>N29</f>
        <v>85</v>
      </c>
      <c r="H172" s="87">
        <f>G172*E172</f>
        <v>17</v>
      </c>
      <c r="I172" s="7">
        <f t="shared" si="53"/>
        <v>68</v>
      </c>
      <c r="J172" s="8">
        <f t="shared" si="50"/>
        <v>0.8</v>
      </c>
      <c r="L172" s="53"/>
      <c r="M172" s="53"/>
      <c r="N172" s="53"/>
      <c r="O172" s="53"/>
    </row>
    <row r="173" spans="1:51" ht="15.75" customHeight="1">
      <c r="A173" s="109"/>
      <c r="B173" s="48">
        <f t="shared" si="51"/>
        <v>2</v>
      </c>
      <c r="C173" s="3" t="s">
        <v>33</v>
      </c>
      <c r="D173" s="37" t="s">
        <v>33</v>
      </c>
      <c r="E173" s="8">
        <v>0.04</v>
      </c>
      <c r="F173" s="49">
        <f t="shared" si="52"/>
        <v>2</v>
      </c>
      <c r="G173" s="55">
        <f>N17</f>
        <v>45</v>
      </c>
      <c r="H173" s="87">
        <f>G173*E173</f>
        <v>1.8</v>
      </c>
      <c r="I173" s="7">
        <f t="shared" si="53"/>
        <v>7.2</v>
      </c>
      <c r="J173" s="8">
        <f t="shared" si="50"/>
        <v>0.16</v>
      </c>
      <c r="L173" s="53"/>
      <c r="M173" s="53"/>
      <c r="N173" s="53"/>
      <c r="O173" s="53"/>
    </row>
    <row r="174" spans="1:51" ht="15.75" customHeight="1">
      <c r="A174" s="109"/>
      <c r="B174" s="48">
        <f t="shared" si="51"/>
        <v>2</v>
      </c>
      <c r="C174" s="84" t="s">
        <v>20</v>
      </c>
      <c r="D174" s="35" t="s">
        <v>20</v>
      </c>
      <c r="E174" s="6">
        <v>0.05</v>
      </c>
      <c r="F174" s="49">
        <f t="shared" si="52"/>
        <v>2</v>
      </c>
      <c r="G174" s="56">
        <f>N30</f>
        <v>115</v>
      </c>
      <c r="H174" s="87">
        <f>G174*E174</f>
        <v>5.75</v>
      </c>
      <c r="I174" s="7">
        <f t="shared" si="53"/>
        <v>23</v>
      </c>
      <c r="J174" s="8">
        <f t="shared" si="50"/>
        <v>0.2</v>
      </c>
      <c r="P174" s="53"/>
      <c r="U174" s="15"/>
      <c r="V174" s="15"/>
      <c r="W174" s="15"/>
      <c r="X174" s="15"/>
      <c r="Y174" s="15"/>
      <c r="Z174" s="15"/>
      <c r="AA174" s="15"/>
      <c r="AB174" s="15"/>
      <c r="AC174" s="15"/>
      <c r="AD174" s="15"/>
      <c r="AE174" s="15"/>
      <c r="AF174" s="15"/>
      <c r="AG174" s="15"/>
      <c r="AH174" s="15"/>
      <c r="AI174" s="15"/>
      <c r="AJ174" s="15"/>
      <c r="AK174" s="15"/>
      <c r="AL174" s="15"/>
      <c r="AM174" s="15"/>
      <c r="AN174" s="15"/>
      <c r="AO174" s="15"/>
      <c r="AP174" s="15"/>
      <c r="AQ174" s="15"/>
      <c r="AR174" s="15"/>
      <c r="AS174" s="15"/>
      <c r="AT174" s="15"/>
      <c r="AU174" s="15"/>
      <c r="AV174" s="15"/>
      <c r="AW174" s="15"/>
      <c r="AX174" s="15"/>
      <c r="AY174" s="15"/>
    </row>
    <row r="175" spans="1:51" s="15" customFormat="1" ht="15.75" customHeight="1">
      <c r="A175" s="89" t="s">
        <v>36</v>
      </c>
      <c r="B175" s="89"/>
      <c r="C175" s="89"/>
      <c r="D175" s="89"/>
      <c r="E175" s="41"/>
      <c r="F175" s="85"/>
      <c r="G175" s="85"/>
      <c r="H175" s="2">
        <f>SUM(H156:H174)</f>
        <v>71</v>
      </c>
      <c r="I175" s="2">
        <f>SUM(I156:I174)</f>
        <v>284</v>
      </c>
      <c r="J175" s="41">
        <f>SUM(J156:J174)</f>
        <v>3.6731578947368426</v>
      </c>
      <c r="K175" s="53"/>
      <c r="L175" s="12"/>
      <c r="M175" s="12"/>
      <c r="N175" s="20"/>
      <c r="O175" s="12"/>
      <c r="P175" s="12"/>
      <c r="Q175" s="12"/>
      <c r="R175" s="12"/>
      <c r="S175" s="12"/>
      <c r="T175" s="12"/>
      <c r="U175" s="12"/>
      <c r="V175" s="12"/>
      <c r="W175" s="12"/>
      <c r="X175" s="12"/>
      <c r="Y175" s="12"/>
      <c r="Z175" s="12"/>
      <c r="AA175" s="12"/>
      <c r="AB175" s="12"/>
      <c r="AC175" s="12"/>
      <c r="AD175" s="12"/>
      <c r="AE175" s="12"/>
      <c r="AF175" s="12"/>
      <c r="AG175" s="12"/>
      <c r="AH175" s="12"/>
      <c r="AI175" s="12"/>
      <c r="AJ175" s="12"/>
      <c r="AK175" s="12"/>
      <c r="AL175" s="12"/>
      <c r="AM175" s="12"/>
      <c r="AN175" s="12"/>
      <c r="AO175" s="12"/>
      <c r="AP175" s="12"/>
      <c r="AQ175" s="12"/>
      <c r="AR175" s="12"/>
      <c r="AS175" s="12"/>
      <c r="AT175" s="12"/>
      <c r="AU175" s="12"/>
      <c r="AV175" s="12"/>
      <c r="AW175" s="12"/>
      <c r="AX175" s="12"/>
      <c r="AY175" s="12"/>
    </row>
    <row r="176" spans="1:51" ht="15.75" customHeight="1">
      <c r="A176" s="95" t="s">
        <v>60</v>
      </c>
      <c r="B176" s="44">
        <v>2</v>
      </c>
      <c r="C176" s="97" t="s">
        <v>92</v>
      </c>
      <c r="D176" s="32" t="s">
        <v>3</v>
      </c>
      <c r="E176" s="6">
        <v>0.06</v>
      </c>
      <c r="F176" s="55">
        <v>3</v>
      </c>
      <c r="G176" s="59">
        <f>N5</f>
        <v>15</v>
      </c>
      <c r="H176" s="5">
        <f t="shared" ref="H176:H185" si="54">G176*E176</f>
        <v>0.89999999999999991</v>
      </c>
      <c r="I176" s="7">
        <f t="shared" ref="I176:I185" si="55">J176*G176</f>
        <v>5.3999999999999995</v>
      </c>
      <c r="J176" s="8">
        <f>F176*E176*B176</f>
        <v>0.36</v>
      </c>
    </row>
    <row r="177" spans="1:20" ht="15.75" customHeight="1">
      <c r="A177" s="96"/>
      <c r="B177" s="51">
        <f>B176</f>
        <v>2</v>
      </c>
      <c r="C177" s="97"/>
      <c r="D177" s="32" t="s">
        <v>8</v>
      </c>
      <c r="E177" s="6">
        <v>8.0000000000000002E-3</v>
      </c>
      <c r="F177" s="49">
        <f>F176</f>
        <v>3</v>
      </c>
      <c r="G177" s="59">
        <f>N8</f>
        <v>40</v>
      </c>
      <c r="H177" s="5">
        <f t="shared" si="54"/>
        <v>0.32</v>
      </c>
      <c r="I177" s="7">
        <f t="shared" si="55"/>
        <v>1.92</v>
      </c>
      <c r="J177" s="8">
        <f t="shared" ref="J177:J197" si="56">F177*E177*B177</f>
        <v>4.8000000000000001E-2</v>
      </c>
    </row>
    <row r="178" spans="1:20" ht="15.75" customHeight="1">
      <c r="A178" s="96"/>
      <c r="B178" s="51">
        <f t="shared" ref="B178:B198" si="57">B177</f>
        <v>2</v>
      </c>
      <c r="C178" s="97"/>
      <c r="D178" s="33" t="s">
        <v>12</v>
      </c>
      <c r="E178" s="36">
        <v>2.0000000000000001E-4</v>
      </c>
      <c r="F178" s="49">
        <f t="shared" ref="F178:F197" si="58">F177</f>
        <v>3</v>
      </c>
      <c r="G178" s="59">
        <f>N13</f>
        <v>950</v>
      </c>
      <c r="H178" s="5">
        <f t="shared" si="54"/>
        <v>0.19</v>
      </c>
      <c r="I178" s="7">
        <f t="shared" si="55"/>
        <v>1.1400000000000001</v>
      </c>
      <c r="J178" s="8">
        <f t="shared" si="56"/>
        <v>1.2000000000000001E-3</v>
      </c>
    </row>
    <row r="179" spans="1:20" ht="15.75" customHeight="1">
      <c r="A179" s="96"/>
      <c r="B179" s="51">
        <f t="shared" si="57"/>
        <v>2</v>
      </c>
      <c r="C179" s="97"/>
      <c r="D179" s="32" t="s">
        <v>11</v>
      </c>
      <c r="E179" s="6">
        <v>3.0000000000000001E-3</v>
      </c>
      <c r="F179" s="49">
        <f t="shared" si="58"/>
        <v>3</v>
      </c>
      <c r="G179" s="59">
        <f>N12</f>
        <v>60</v>
      </c>
      <c r="H179" s="5">
        <f t="shared" si="54"/>
        <v>0.18</v>
      </c>
      <c r="I179" s="7">
        <f t="shared" si="55"/>
        <v>1.08</v>
      </c>
      <c r="J179" s="8">
        <f t="shared" si="56"/>
        <v>1.8000000000000002E-2</v>
      </c>
    </row>
    <row r="180" spans="1:20" ht="15.75" customHeight="1">
      <c r="A180" s="96"/>
      <c r="B180" s="51">
        <f t="shared" si="57"/>
        <v>2</v>
      </c>
      <c r="C180" s="97"/>
      <c r="D180" s="33" t="s">
        <v>6</v>
      </c>
      <c r="E180" s="6">
        <v>3.0000000000000001E-3</v>
      </c>
      <c r="F180" s="49">
        <f t="shared" si="58"/>
        <v>3</v>
      </c>
      <c r="G180" s="55">
        <f>N19</f>
        <v>108</v>
      </c>
      <c r="H180" s="5">
        <f t="shared" si="54"/>
        <v>0.32400000000000001</v>
      </c>
      <c r="I180" s="7">
        <f t="shared" si="55"/>
        <v>1.9440000000000002</v>
      </c>
      <c r="J180" s="8">
        <f>F180*E180*B180</f>
        <v>1.8000000000000002E-2</v>
      </c>
    </row>
    <row r="181" spans="1:20" ht="15.75" customHeight="1">
      <c r="A181" s="96"/>
      <c r="B181" s="51">
        <f t="shared" si="57"/>
        <v>2</v>
      </c>
      <c r="C181" s="98" t="s">
        <v>21</v>
      </c>
      <c r="D181" s="32" t="s">
        <v>7</v>
      </c>
      <c r="E181" s="6">
        <v>0.1</v>
      </c>
      <c r="F181" s="49">
        <f t="shared" si="58"/>
        <v>3</v>
      </c>
      <c r="G181" s="55">
        <f>N7</f>
        <v>35</v>
      </c>
      <c r="H181" s="5">
        <f t="shared" si="54"/>
        <v>3.5</v>
      </c>
      <c r="I181" s="7">
        <f t="shared" si="55"/>
        <v>21.000000000000004</v>
      </c>
      <c r="J181" s="8">
        <f t="shared" si="56"/>
        <v>0.60000000000000009</v>
      </c>
    </row>
    <row r="182" spans="1:20" ht="15.75" customHeight="1">
      <c r="A182" s="96"/>
      <c r="B182" s="51">
        <f t="shared" si="57"/>
        <v>2</v>
      </c>
      <c r="C182" s="99"/>
      <c r="D182" s="32" t="s">
        <v>17</v>
      </c>
      <c r="E182" s="6">
        <v>0.02</v>
      </c>
      <c r="F182" s="49">
        <f t="shared" si="58"/>
        <v>3</v>
      </c>
      <c r="G182" s="55">
        <f>N20</f>
        <v>50</v>
      </c>
      <c r="H182" s="5">
        <f t="shared" si="54"/>
        <v>1</v>
      </c>
      <c r="I182" s="7">
        <f t="shared" si="55"/>
        <v>6</v>
      </c>
      <c r="J182" s="8">
        <f t="shared" si="56"/>
        <v>0.12</v>
      </c>
    </row>
    <row r="183" spans="1:20" ht="15.75" customHeight="1">
      <c r="A183" s="96"/>
      <c r="B183" s="51">
        <f t="shared" si="57"/>
        <v>2</v>
      </c>
      <c r="C183" s="99"/>
      <c r="D183" s="32" t="s">
        <v>8</v>
      </c>
      <c r="E183" s="6">
        <v>1.3000000000000001E-2</v>
      </c>
      <c r="F183" s="49">
        <f t="shared" si="58"/>
        <v>3</v>
      </c>
      <c r="G183" s="55">
        <f>N8</f>
        <v>40</v>
      </c>
      <c r="H183" s="5">
        <f t="shared" si="54"/>
        <v>0.52</v>
      </c>
      <c r="I183" s="7">
        <f t="shared" si="55"/>
        <v>3.1200000000000006</v>
      </c>
      <c r="J183" s="8">
        <f t="shared" si="56"/>
        <v>7.8000000000000014E-2</v>
      </c>
    </row>
    <row r="184" spans="1:20" ht="15.75" customHeight="1">
      <c r="A184" s="96"/>
      <c r="B184" s="51">
        <f t="shared" si="57"/>
        <v>2</v>
      </c>
      <c r="C184" s="99"/>
      <c r="D184" s="33" t="s">
        <v>10</v>
      </c>
      <c r="E184" s="6">
        <v>1.2E-2</v>
      </c>
      <c r="F184" s="49">
        <f t="shared" si="58"/>
        <v>3</v>
      </c>
      <c r="G184" s="55">
        <f>N9</f>
        <v>40</v>
      </c>
      <c r="H184" s="5">
        <f t="shared" si="54"/>
        <v>0.48</v>
      </c>
      <c r="I184" s="7">
        <f t="shared" si="55"/>
        <v>2.8800000000000003</v>
      </c>
      <c r="J184" s="8">
        <f t="shared" si="56"/>
        <v>7.2000000000000008E-2</v>
      </c>
    </row>
    <row r="185" spans="1:20" ht="15.75" customHeight="1">
      <c r="A185" s="96"/>
      <c r="B185" s="51">
        <f t="shared" si="57"/>
        <v>2</v>
      </c>
      <c r="C185" s="99"/>
      <c r="D185" s="33" t="s">
        <v>6</v>
      </c>
      <c r="E185" s="6">
        <v>5.0000000000000001E-3</v>
      </c>
      <c r="F185" s="49">
        <f t="shared" si="58"/>
        <v>3</v>
      </c>
      <c r="G185" s="55">
        <f>N19</f>
        <v>108</v>
      </c>
      <c r="H185" s="5">
        <f t="shared" si="54"/>
        <v>0.54</v>
      </c>
      <c r="I185" s="7">
        <f t="shared" si="55"/>
        <v>3.2399999999999998</v>
      </c>
      <c r="J185" s="8">
        <f t="shared" si="56"/>
        <v>0.03</v>
      </c>
      <c r="L185" s="53"/>
      <c r="M185" s="53"/>
      <c r="N185" s="53"/>
      <c r="O185" s="53"/>
    </row>
    <row r="186" spans="1:20" ht="15.75" customHeight="1">
      <c r="A186" s="96"/>
      <c r="B186" s="51">
        <f t="shared" si="57"/>
        <v>2</v>
      </c>
      <c r="C186" s="100"/>
      <c r="D186" s="33" t="s">
        <v>71</v>
      </c>
      <c r="E186" s="6">
        <v>0.17499999999999999</v>
      </c>
      <c r="F186" s="49">
        <f t="shared" si="58"/>
        <v>3</v>
      </c>
      <c r="G186" s="56"/>
      <c r="H186" s="87"/>
      <c r="I186" s="7"/>
      <c r="J186" s="8">
        <f t="shared" si="56"/>
        <v>1.0499999999999998</v>
      </c>
    </row>
    <row r="187" spans="1:20" ht="15.75" customHeight="1">
      <c r="A187" s="96"/>
      <c r="B187" s="51">
        <f t="shared" si="57"/>
        <v>2</v>
      </c>
      <c r="C187" s="101" t="s">
        <v>30</v>
      </c>
      <c r="D187" s="32" t="s">
        <v>55</v>
      </c>
      <c r="E187" s="6">
        <f>H187/G187</f>
        <v>0.20091578947368427</v>
      </c>
      <c r="F187" s="49">
        <f t="shared" si="58"/>
        <v>3</v>
      </c>
      <c r="G187" s="55">
        <f>N28</f>
        <v>190</v>
      </c>
      <c r="H187" s="5">
        <f>71-H176-H177-H178-H179-H180-H181-H182-H183-H184-H185-H188-H189-H190-H191-H192-H193-H194-H196-H197-H198</f>
        <v>38.174000000000014</v>
      </c>
      <c r="I187" s="7">
        <f>J187*G187</f>
        <v>229.04400000000007</v>
      </c>
      <c r="J187" s="8">
        <f t="shared" si="56"/>
        <v>1.2054947368421056</v>
      </c>
    </row>
    <row r="188" spans="1:20" ht="15.75" customHeight="1">
      <c r="A188" s="96"/>
      <c r="B188" s="51">
        <f t="shared" si="57"/>
        <v>2</v>
      </c>
      <c r="C188" s="102"/>
      <c r="D188" s="32" t="s">
        <v>8</v>
      </c>
      <c r="E188" s="6">
        <v>0.02</v>
      </c>
      <c r="F188" s="49">
        <f t="shared" si="58"/>
        <v>3</v>
      </c>
      <c r="G188" s="59">
        <f>N8</f>
        <v>40</v>
      </c>
      <c r="H188" s="5">
        <f t="shared" ref="H188:H194" si="59">G188*E188</f>
        <v>0.8</v>
      </c>
      <c r="I188" s="7">
        <f t="shared" ref="I188:I194" si="60">J188*G188</f>
        <v>4.8</v>
      </c>
      <c r="J188" s="8">
        <f t="shared" si="56"/>
        <v>0.12</v>
      </c>
    </row>
    <row r="189" spans="1:20" ht="15.75" customHeight="1">
      <c r="A189" s="96"/>
      <c r="B189" s="51">
        <f t="shared" si="57"/>
        <v>2</v>
      </c>
      <c r="C189" s="102"/>
      <c r="D189" s="33" t="s">
        <v>10</v>
      </c>
      <c r="E189" s="6">
        <v>1.2999999999999999E-2</v>
      </c>
      <c r="F189" s="49">
        <f t="shared" si="58"/>
        <v>3</v>
      </c>
      <c r="G189" s="55">
        <f>N9</f>
        <v>40</v>
      </c>
      <c r="H189" s="5">
        <f t="shared" si="59"/>
        <v>0.52</v>
      </c>
      <c r="I189" s="7">
        <f t="shared" si="60"/>
        <v>3.12</v>
      </c>
      <c r="J189" s="8">
        <f t="shared" si="56"/>
        <v>7.8E-2</v>
      </c>
    </row>
    <row r="190" spans="1:20" ht="15.75" customHeight="1">
      <c r="A190" s="96"/>
      <c r="B190" s="51">
        <f t="shared" si="57"/>
        <v>2</v>
      </c>
      <c r="C190" s="102"/>
      <c r="D190" s="33" t="s">
        <v>24</v>
      </c>
      <c r="E190" s="6">
        <v>0.01</v>
      </c>
      <c r="F190" s="49">
        <f t="shared" si="58"/>
        <v>3</v>
      </c>
      <c r="G190" s="55">
        <f>N11</f>
        <v>680</v>
      </c>
      <c r="H190" s="5">
        <f t="shared" si="59"/>
        <v>6.8</v>
      </c>
      <c r="I190" s="7">
        <f t="shared" si="60"/>
        <v>40.799999999999997</v>
      </c>
      <c r="J190" s="8">
        <f t="shared" si="56"/>
        <v>0.06</v>
      </c>
    </row>
    <row r="191" spans="1:20" ht="15.75" customHeight="1">
      <c r="A191" s="96"/>
      <c r="B191" s="51">
        <f t="shared" si="57"/>
        <v>2</v>
      </c>
      <c r="C191" s="103"/>
      <c r="D191" s="33" t="s">
        <v>78</v>
      </c>
      <c r="E191" s="6">
        <v>5.8000000000000003E-2</v>
      </c>
      <c r="F191" s="49">
        <f t="shared" si="58"/>
        <v>3</v>
      </c>
      <c r="G191" s="55">
        <f>N15</f>
        <v>79</v>
      </c>
      <c r="H191" s="5">
        <f t="shared" si="59"/>
        <v>4.5819999999999999</v>
      </c>
      <c r="I191" s="7">
        <f t="shared" si="60"/>
        <v>27.492000000000001</v>
      </c>
      <c r="J191" s="8">
        <f t="shared" si="56"/>
        <v>0.34800000000000003</v>
      </c>
      <c r="Q191" s="15"/>
      <c r="R191" s="15"/>
      <c r="S191" s="15"/>
      <c r="T191" s="15"/>
    </row>
    <row r="192" spans="1:20" ht="15.75" customHeight="1">
      <c r="A192" s="96"/>
      <c r="B192" s="51">
        <f t="shared" si="57"/>
        <v>2</v>
      </c>
      <c r="C192" s="98" t="s">
        <v>88</v>
      </c>
      <c r="D192" s="32" t="s">
        <v>13</v>
      </c>
      <c r="E192" s="6">
        <v>4.5999999999999999E-2</v>
      </c>
      <c r="F192" s="49">
        <f t="shared" si="58"/>
        <v>3</v>
      </c>
      <c r="G192" s="55">
        <f>N18</f>
        <v>65</v>
      </c>
      <c r="H192" s="5">
        <f t="shared" si="59"/>
        <v>2.9899999999999998</v>
      </c>
      <c r="I192" s="7">
        <f t="shared" si="60"/>
        <v>17.940000000000001</v>
      </c>
      <c r="J192" s="8">
        <f t="shared" si="56"/>
        <v>0.27600000000000002</v>
      </c>
      <c r="L192" s="17"/>
      <c r="M192" s="15"/>
      <c r="N192" s="22"/>
      <c r="O192" s="15"/>
    </row>
    <row r="193" spans="1:51" ht="15.75" customHeight="1">
      <c r="A193" s="96"/>
      <c r="B193" s="51">
        <f t="shared" si="57"/>
        <v>2</v>
      </c>
      <c r="C193" s="99"/>
      <c r="D193" s="32" t="s">
        <v>11</v>
      </c>
      <c r="E193" s="6">
        <v>2.4E-2</v>
      </c>
      <c r="F193" s="49">
        <f t="shared" si="58"/>
        <v>3</v>
      </c>
      <c r="G193" s="55">
        <f>N12</f>
        <v>60</v>
      </c>
      <c r="H193" s="5">
        <f t="shared" si="59"/>
        <v>1.44</v>
      </c>
      <c r="I193" s="7">
        <f>J193*G193</f>
        <v>8.64</v>
      </c>
      <c r="J193" s="8">
        <f t="shared" si="56"/>
        <v>0.14400000000000002</v>
      </c>
      <c r="P193" s="15"/>
      <c r="U193" s="15"/>
      <c r="V193" s="15"/>
      <c r="W193" s="15"/>
      <c r="X193" s="15"/>
      <c r="Y193" s="15"/>
      <c r="Z193" s="15"/>
      <c r="AA193" s="15"/>
      <c r="AB193" s="15"/>
      <c r="AC193" s="15"/>
      <c r="AD193" s="15"/>
      <c r="AE193" s="15"/>
      <c r="AF193" s="15"/>
      <c r="AG193" s="15"/>
      <c r="AH193" s="15"/>
      <c r="AI193" s="15"/>
      <c r="AJ193" s="15"/>
      <c r="AK193" s="15"/>
      <c r="AL193" s="15"/>
      <c r="AM193" s="15"/>
      <c r="AN193" s="15"/>
      <c r="AO193" s="15"/>
      <c r="AP193" s="15"/>
      <c r="AQ193" s="15"/>
      <c r="AR193" s="15"/>
      <c r="AS193" s="15"/>
      <c r="AT193" s="15"/>
      <c r="AU193" s="15"/>
      <c r="AV193" s="15"/>
      <c r="AW193" s="15"/>
      <c r="AX193" s="15"/>
      <c r="AY193" s="15"/>
    </row>
    <row r="194" spans="1:51" s="15" customFormat="1" ht="15.75" customHeight="1">
      <c r="A194" s="96"/>
      <c r="B194" s="51">
        <f t="shared" si="57"/>
        <v>2</v>
      </c>
      <c r="C194" s="99"/>
      <c r="D194" s="32" t="s">
        <v>12</v>
      </c>
      <c r="E194" s="36">
        <v>2.0000000000000001E-4</v>
      </c>
      <c r="F194" s="49">
        <f t="shared" si="58"/>
        <v>3</v>
      </c>
      <c r="G194" s="55">
        <f>N13</f>
        <v>950</v>
      </c>
      <c r="H194" s="5">
        <f t="shared" si="59"/>
        <v>0.19</v>
      </c>
      <c r="I194" s="7">
        <f t="shared" si="60"/>
        <v>1.1400000000000001</v>
      </c>
      <c r="J194" s="8">
        <f t="shared" si="56"/>
        <v>1.2000000000000001E-3</v>
      </c>
      <c r="K194" s="53"/>
      <c r="L194" s="53"/>
      <c r="M194" s="53"/>
      <c r="N194" s="53"/>
      <c r="O194" s="53"/>
      <c r="P194" s="12"/>
      <c r="Q194" s="12"/>
      <c r="R194" s="12"/>
      <c r="S194" s="12"/>
      <c r="T194" s="12"/>
      <c r="U194" s="12"/>
      <c r="V194" s="12"/>
      <c r="W194" s="12"/>
      <c r="X194" s="12"/>
      <c r="Y194" s="12"/>
      <c r="Z194" s="12"/>
      <c r="AA194" s="12"/>
      <c r="AB194" s="12"/>
      <c r="AC194" s="12"/>
      <c r="AD194" s="12"/>
      <c r="AE194" s="12"/>
      <c r="AF194" s="12"/>
      <c r="AG194" s="12"/>
      <c r="AH194" s="12"/>
      <c r="AI194" s="12"/>
      <c r="AJ194" s="12"/>
      <c r="AK194" s="12"/>
      <c r="AL194" s="12"/>
      <c r="AM194" s="12"/>
      <c r="AN194" s="12"/>
      <c r="AO194" s="12"/>
      <c r="AP194" s="12"/>
      <c r="AQ194" s="12"/>
      <c r="AR194" s="12"/>
      <c r="AS194" s="12"/>
      <c r="AT194" s="12"/>
      <c r="AU194" s="12"/>
      <c r="AV194" s="12"/>
      <c r="AW194" s="12"/>
      <c r="AX194" s="12"/>
      <c r="AY194" s="12"/>
    </row>
    <row r="195" spans="1:51" ht="15.75" customHeight="1">
      <c r="A195" s="96"/>
      <c r="B195" s="51">
        <f t="shared" si="57"/>
        <v>2</v>
      </c>
      <c r="C195" s="100"/>
      <c r="D195" s="32" t="s">
        <v>71</v>
      </c>
      <c r="E195" s="6">
        <v>0.17199999999999999</v>
      </c>
      <c r="F195" s="49">
        <f t="shared" si="58"/>
        <v>3</v>
      </c>
      <c r="G195" s="55"/>
      <c r="H195" s="5"/>
      <c r="I195" s="7"/>
      <c r="J195" s="8">
        <f t="shared" si="56"/>
        <v>1.032</v>
      </c>
    </row>
    <row r="196" spans="1:51" ht="15.75" customHeight="1">
      <c r="A196" s="96"/>
      <c r="B196" s="51">
        <f t="shared" si="57"/>
        <v>2</v>
      </c>
      <c r="C196" s="3" t="s">
        <v>33</v>
      </c>
      <c r="D196" s="37" t="s">
        <v>33</v>
      </c>
      <c r="E196" s="6">
        <v>0.04</v>
      </c>
      <c r="F196" s="49">
        <f t="shared" si="58"/>
        <v>3</v>
      </c>
      <c r="G196" s="55">
        <f>N17</f>
        <v>45</v>
      </c>
      <c r="H196" s="5">
        <f>G196*E196</f>
        <v>1.8</v>
      </c>
      <c r="I196" s="7">
        <f>J196*G196</f>
        <v>10.799999999999999</v>
      </c>
      <c r="J196" s="8">
        <f t="shared" si="56"/>
        <v>0.24</v>
      </c>
    </row>
    <row r="197" spans="1:51" ht="15.75" customHeight="1">
      <c r="A197" s="96"/>
      <c r="B197" s="51">
        <f t="shared" si="57"/>
        <v>2</v>
      </c>
      <c r="C197" s="84" t="s">
        <v>20</v>
      </c>
      <c r="D197" s="35" t="s">
        <v>20</v>
      </c>
      <c r="E197" s="6">
        <v>0.05</v>
      </c>
      <c r="F197" s="49">
        <f t="shared" si="58"/>
        <v>3</v>
      </c>
      <c r="G197" s="56">
        <f>N30</f>
        <v>115</v>
      </c>
      <c r="H197" s="5">
        <f>G197*E197</f>
        <v>5.75</v>
      </c>
      <c r="I197" s="7">
        <f>J197*G197</f>
        <v>34.500000000000007</v>
      </c>
      <c r="J197" s="8">
        <f t="shared" si="56"/>
        <v>0.30000000000000004</v>
      </c>
    </row>
    <row r="198" spans="1:51" ht="15.75" customHeight="1">
      <c r="A198" s="104"/>
      <c r="B198" s="51">
        <f t="shared" si="57"/>
        <v>2</v>
      </c>
      <c r="C198" s="88"/>
      <c r="D198" s="32"/>
      <c r="E198" s="6"/>
      <c r="F198" s="49"/>
      <c r="G198" s="55"/>
      <c r="H198" s="5"/>
      <c r="I198" s="7"/>
      <c r="J198" s="8"/>
      <c r="L198" s="53"/>
      <c r="M198" s="53"/>
      <c r="N198" s="53"/>
      <c r="O198" s="53"/>
    </row>
    <row r="199" spans="1:51" ht="15.75" customHeight="1">
      <c r="A199" s="89" t="s">
        <v>36</v>
      </c>
      <c r="B199" s="89"/>
      <c r="C199" s="89"/>
      <c r="D199" s="89"/>
      <c r="E199" s="41"/>
      <c r="F199" s="85"/>
      <c r="G199" s="85"/>
      <c r="H199" s="2">
        <f>SUM(H176:H198)</f>
        <v>71.000000000000014</v>
      </c>
      <c r="I199" s="2">
        <f>SUM(I176:I198)</f>
        <v>426.00000000000011</v>
      </c>
      <c r="J199" s="41">
        <f>SUM(J176:J198)</f>
        <v>6.1998947368421051</v>
      </c>
      <c r="L199" s="53"/>
      <c r="M199" s="53"/>
      <c r="N199" s="53"/>
      <c r="O199" s="53"/>
    </row>
    <row r="200" spans="1:51" ht="15.75" customHeight="1">
      <c r="A200" s="53"/>
      <c r="B200" s="53"/>
      <c r="C200" s="53"/>
      <c r="D200" s="53"/>
      <c r="E200" s="25"/>
      <c r="F200" s="53"/>
      <c r="G200" s="53"/>
      <c r="H200" s="53"/>
      <c r="I200" s="53"/>
      <c r="J200" s="53"/>
      <c r="L200" s="53"/>
      <c r="M200" s="53"/>
      <c r="N200" s="53"/>
      <c r="O200" s="53"/>
      <c r="P200" s="53"/>
      <c r="U200" s="53"/>
      <c r="V200" s="53"/>
      <c r="W200" s="53"/>
      <c r="X200" s="53"/>
      <c r="Y200" s="53"/>
      <c r="Z200" s="53"/>
      <c r="AA200" s="53"/>
      <c r="AB200" s="53"/>
      <c r="AC200" s="53"/>
      <c r="AD200" s="53"/>
      <c r="AE200" s="53"/>
      <c r="AF200" s="53"/>
      <c r="AG200" s="53"/>
      <c r="AH200" s="53"/>
      <c r="AI200" s="53"/>
      <c r="AJ200" s="53"/>
      <c r="AK200" s="53"/>
      <c r="AL200" s="53"/>
      <c r="AM200" s="53"/>
      <c r="AN200" s="53"/>
      <c r="AO200" s="53"/>
      <c r="AP200" s="53"/>
      <c r="AQ200" s="53"/>
      <c r="AR200" s="53"/>
      <c r="AS200" s="53"/>
      <c r="AT200" s="53"/>
      <c r="AU200" s="53"/>
      <c r="AV200" s="53"/>
      <c r="AW200" s="53"/>
      <c r="AX200" s="53"/>
      <c r="AY200" s="53"/>
    </row>
    <row r="201" spans="1:51" s="53" customFormat="1" ht="15.75" customHeight="1">
      <c r="E201" s="25"/>
      <c r="Q201" s="12"/>
      <c r="R201" s="12"/>
      <c r="S201" s="12"/>
      <c r="T201" s="12"/>
    </row>
    <row r="202" spans="1:51" s="53" customFormat="1" ht="15.75" customHeight="1">
      <c r="E202" s="25"/>
      <c r="Q202" s="12"/>
      <c r="R202" s="12"/>
      <c r="S202" s="12"/>
      <c r="T202" s="12"/>
    </row>
    <row r="203" spans="1:51" s="53" customFormat="1" ht="15.75" customHeight="1">
      <c r="E203" s="25"/>
      <c r="Q203" s="12"/>
      <c r="R203" s="12"/>
      <c r="S203" s="12"/>
      <c r="T203" s="12"/>
    </row>
    <row r="204" spans="1:51" s="53" customFormat="1" ht="15.75" customHeight="1">
      <c r="E204" s="25"/>
      <c r="Q204" s="12"/>
      <c r="R204" s="12"/>
      <c r="S204" s="12"/>
      <c r="T204" s="12"/>
    </row>
    <row r="205" spans="1:51" s="53" customFormat="1" ht="15.75" customHeight="1">
      <c r="E205" s="25"/>
      <c r="Q205" s="12"/>
      <c r="R205" s="12"/>
      <c r="S205" s="12"/>
      <c r="T205" s="12"/>
    </row>
    <row r="206" spans="1:51" s="53" customFormat="1" ht="0.6" customHeight="1">
      <c r="E206" s="25"/>
      <c r="L206" s="12"/>
      <c r="M206" s="12"/>
      <c r="N206" s="20"/>
      <c r="O206" s="12"/>
      <c r="Q206" s="12"/>
      <c r="R206" s="12"/>
      <c r="S206" s="12"/>
      <c r="T206" s="12"/>
    </row>
    <row r="207" spans="1:51" s="53" customFormat="1" ht="27.75" customHeight="1">
      <c r="A207" s="105" t="s">
        <v>42</v>
      </c>
      <c r="B207" s="106"/>
      <c r="C207" s="54" t="s">
        <v>48</v>
      </c>
      <c r="D207" s="54" t="s">
        <v>54</v>
      </c>
      <c r="E207" s="10" t="s">
        <v>44</v>
      </c>
      <c r="F207" s="54" t="s">
        <v>1</v>
      </c>
      <c r="G207" s="54" t="s">
        <v>41</v>
      </c>
      <c r="H207" s="54" t="s">
        <v>45</v>
      </c>
      <c r="I207" s="54" t="s">
        <v>46</v>
      </c>
      <c r="J207" s="10" t="s">
        <v>2</v>
      </c>
      <c r="L207" s="12"/>
      <c r="M207" s="12"/>
      <c r="N207" s="20"/>
      <c r="O207" s="12"/>
      <c r="P207" s="12"/>
      <c r="Q207" s="12"/>
      <c r="R207" s="12"/>
      <c r="S207" s="12"/>
      <c r="T207" s="12"/>
      <c r="U207" s="12"/>
      <c r="V207" s="12"/>
      <c r="W207" s="12"/>
      <c r="X207" s="12"/>
      <c r="Y207" s="12"/>
      <c r="Z207" s="12"/>
      <c r="AA207" s="12"/>
      <c r="AB207" s="12"/>
      <c r="AC207" s="12"/>
      <c r="AD207" s="12"/>
      <c r="AE207" s="12"/>
      <c r="AF207" s="12"/>
      <c r="AG207" s="12"/>
      <c r="AH207" s="12"/>
      <c r="AI207" s="12"/>
      <c r="AJ207" s="12"/>
      <c r="AK207" s="12"/>
      <c r="AL207" s="12"/>
      <c r="AM207" s="12"/>
      <c r="AN207" s="12"/>
      <c r="AO207" s="12"/>
      <c r="AP207" s="12"/>
      <c r="AQ207" s="12"/>
      <c r="AR207" s="12"/>
      <c r="AS207" s="12"/>
      <c r="AT207" s="12"/>
      <c r="AU207" s="12"/>
      <c r="AV207" s="12"/>
      <c r="AW207" s="12"/>
      <c r="AX207" s="12"/>
      <c r="AY207" s="12"/>
    </row>
    <row r="208" spans="1:51">
      <c r="A208" s="107" t="s">
        <v>61</v>
      </c>
      <c r="B208" s="44">
        <v>2</v>
      </c>
      <c r="C208" s="97" t="s">
        <v>70</v>
      </c>
      <c r="D208" s="32" t="s">
        <v>5</v>
      </c>
      <c r="E208" s="6">
        <v>4.5999999999999999E-2</v>
      </c>
      <c r="F208" s="55">
        <f>F5</f>
        <v>2</v>
      </c>
      <c r="G208" s="55">
        <f>N6</f>
        <v>35</v>
      </c>
      <c r="H208" s="5">
        <f>G208*E208</f>
        <v>1.6099999999999999</v>
      </c>
      <c r="I208" s="7">
        <f t="shared" ref="I208:I217" si="61">J208*G208</f>
        <v>6.4399999999999995</v>
      </c>
      <c r="J208" s="8">
        <f>F208*E208*B208</f>
        <v>0.184</v>
      </c>
    </row>
    <row r="209" spans="1:51" ht="15.75" customHeight="1">
      <c r="A209" s="107"/>
      <c r="B209" s="51">
        <f>B208</f>
        <v>2</v>
      </c>
      <c r="C209" s="97"/>
      <c r="D209" s="32" t="s">
        <v>31</v>
      </c>
      <c r="E209" s="6">
        <v>0.02</v>
      </c>
      <c r="F209" s="49">
        <f>F208</f>
        <v>2</v>
      </c>
      <c r="G209" s="56">
        <f>N33</f>
        <v>130</v>
      </c>
      <c r="H209" s="5">
        <f>G209*E209</f>
        <v>2.6</v>
      </c>
      <c r="I209" s="7">
        <f t="shared" si="61"/>
        <v>10.4</v>
      </c>
      <c r="J209" s="8">
        <f t="shared" ref="J209:J226" si="62">F209*E209*B209</f>
        <v>0.08</v>
      </c>
    </row>
    <row r="210" spans="1:51" ht="15.75" customHeight="1">
      <c r="A210" s="107"/>
      <c r="B210" s="51">
        <f t="shared" ref="B210:B226" si="63">B209</f>
        <v>2</v>
      </c>
      <c r="C210" s="97"/>
      <c r="D210" s="33" t="s">
        <v>6</v>
      </c>
      <c r="E210" s="6">
        <v>3.0000000000000001E-3</v>
      </c>
      <c r="F210" s="49">
        <f t="shared" ref="F210:F226" si="64">F209</f>
        <v>2</v>
      </c>
      <c r="G210" s="59">
        <f>N19</f>
        <v>108</v>
      </c>
      <c r="H210" s="5">
        <f>G210*E210</f>
        <v>0.32400000000000001</v>
      </c>
      <c r="I210" s="7">
        <f t="shared" si="61"/>
        <v>1.296</v>
      </c>
      <c r="J210" s="8">
        <f t="shared" si="62"/>
        <v>1.2E-2</v>
      </c>
    </row>
    <row r="211" spans="1:51" ht="15.75" customHeight="1">
      <c r="A211" s="107"/>
      <c r="B211" s="51">
        <f t="shared" si="63"/>
        <v>2</v>
      </c>
      <c r="C211" s="97"/>
      <c r="D211" s="32" t="s">
        <v>8</v>
      </c>
      <c r="E211" s="6">
        <v>1.3000000000000001E-2</v>
      </c>
      <c r="F211" s="49">
        <f t="shared" si="64"/>
        <v>2</v>
      </c>
      <c r="G211" s="59">
        <f>N8</f>
        <v>40</v>
      </c>
      <c r="H211" s="5">
        <f>G211*E211</f>
        <v>0.52</v>
      </c>
      <c r="I211" s="7">
        <f t="shared" si="61"/>
        <v>2.08</v>
      </c>
      <c r="J211" s="8">
        <f t="shared" si="62"/>
        <v>5.2000000000000005E-2</v>
      </c>
    </row>
    <row r="212" spans="1:51" ht="15.75" customHeight="1">
      <c r="A212" s="107"/>
      <c r="B212" s="51">
        <f t="shared" si="63"/>
        <v>2</v>
      </c>
      <c r="C212" s="98" t="s">
        <v>27</v>
      </c>
      <c r="D212" s="32" t="s">
        <v>73</v>
      </c>
      <c r="E212" s="6">
        <f>H212/G212</f>
        <v>0.11458837209302332</v>
      </c>
      <c r="F212" s="49">
        <f t="shared" si="64"/>
        <v>2</v>
      </c>
      <c r="G212" s="55">
        <f>N14</f>
        <v>430</v>
      </c>
      <c r="H212" s="5">
        <f>71-H208-H209-H210-H211-H213-H214-H215-H216-H217-H218-H219-H220-H221-H222-H223-H224-H225-H226</f>
        <v>49.273000000000025</v>
      </c>
      <c r="I212" s="7">
        <f t="shared" si="61"/>
        <v>197.0920000000001</v>
      </c>
      <c r="J212" s="8">
        <f t="shared" si="62"/>
        <v>0.45835348837209328</v>
      </c>
    </row>
    <row r="213" spans="1:51" ht="15.75" customHeight="1">
      <c r="A213" s="107"/>
      <c r="B213" s="51">
        <f t="shared" si="63"/>
        <v>2</v>
      </c>
      <c r="C213" s="99"/>
      <c r="D213" s="32" t="s">
        <v>7</v>
      </c>
      <c r="E213" s="6">
        <v>0.107</v>
      </c>
      <c r="F213" s="49">
        <f t="shared" si="64"/>
        <v>2</v>
      </c>
      <c r="G213" s="55">
        <f>N7</f>
        <v>35</v>
      </c>
      <c r="H213" s="5">
        <f t="shared" ref="H213:H218" si="65">G213*E213</f>
        <v>3.7450000000000001</v>
      </c>
      <c r="I213" s="7">
        <f t="shared" si="61"/>
        <v>14.98</v>
      </c>
      <c r="J213" s="8">
        <f t="shared" si="62"/>
        <v>0.42799999999999999</v>
      </c>
    </row>
    <row r="214" spans="1:51" ht="15.75" customHeight="1">
      <c r="A214" s="107"/>
      <c r="B214" s="51">
        <f t="shared" si="63"/>
        <v>2</v>
      </c>
      <c r="C214" s="99"/>
      <c r="D214" s="32" t="s">
        <v>78</v>
      </c>
      <c r="E214" s="6">
        <v>6.0000000000000001E-3</v>
      </c>
      <c r="F214" s="49">
        <f t="shared" si="64"/>
        <v>2</v>
      </c>
      <c r="G214" s="55">
        <f>N15</f>
        <v>79</v>
      </c>
      <c r="H214" s="5">
        <f t="shared" si="65"/>
        <v>0.47400000000000003</v>
      </c>
      <c r="I214" s="7">
        <f t="shared" si="61"/>
        <v>1.8960000000000001</v>
      </c>
      <c r="J214" s="8">
        <f t="shared" si="62"/>
        <v>2.4E-2</v>
      </c>
    </row>
    <row r="215" spans="1:51" ht="15.75" customHeight="1">
      <c r="A215" s="107"/>
      <c r="B215" s="51">
        <f t="shared" si="63"/>
        <v>2</v>
      </c>
      <c r="C215" s="99"/>
      <c r="D215" s="32" t="s">
        <v>8</v>
      </c>
      <c r="E215" s="6">
        <v>1.3000000000000001E-2</v>
      </c>
      <c r="F215" s="49">
        <f t="shared" si="64"/>
        <v>2</v>
      </c>
      <c r="G215" s="55">
        <f>N8</f>
        <v>40</v>
      </c>
      <c r="H215" s="5">
        <f t="shared" si="65"/>
        <v>0.52</v>
      </c>
      <c r="I215" s="7">
        <f t="shared" si="61"/>
        <v>2.08</v>
      </c>
      <c r="J215" s="8">
        <f t="shared" si="62"/>
        <v>5.2000000000000005E-2</v>
      </c>
    </row>
    <row r="216" spans="1:51" ht="15.75" customHeight="1">
      <c r="A216" s="107"/>
      <c r="B216" s="51">
        <f t="shared" si="63"/>
        <v>2</v>
      </c>
      <c r="C216" s="99"/>
      <c r="D216" s="33" t="s">
        <v>10</v>
      </c>
      <c r="E216" s="6">
        <v>1.2E-2</v>
      </c>
      <c r="F216" s="49">
        <f t="shared" si="64"/>
        <v>2</v>
      </c>
      <c r="G216" s="55">
        <f>N9</f>
        <v>40</v>
      </c>
      <c r="H216" s="5">
        <f t="shared" si="65"/>
        <v>0.48</v>
      </c>
      <c r="I216" s="7">
        <f t="shared" si="61"/>
        <v>1.92</v>
      </c>
      <c r="J216" s="8">
        <f t="shared" si="62"/>
        <v>4.8000000000000001E-2</v>
      </c>
    </row>
    <row r="217" spans="1:51" ht="15.75" customHeight="1">
      <c r="A217" s="107"/>
      <c r="B217" s="51">
        <f t="shared" si="63"/>
        <v>2</v>
      </c>
      <c r="C217" s="99"/>
      <c r="D217" s="33" t="s">
        <v>6</v>
      </c>
      <c r="E217" s="6">
        <v>3.0000000000000001E-3</v>
      </c>
      <c r="F217" s="49">
        <f t="shared" si="64"/>
        <v>2</v>
      </c>
      <c r="G217" s="55">
        <f>N19</f>
        <v>108</v>
      </c>
      <c r="H217" s="5">
        <f t="shared" si="65"/>
        <v>0.32400000000000001</v>
      </c>
      <c r="I217" s="7">
        <f t="shared" si="61"/>
        <v>1.296</v>
      </c>
      <c r="J217" s="8">
        <f t="shared" si="62"/>
        <v>1.2E-2</v>
      </c>
    </row>
    <row r="218" spans="1:51" ht="15.75" customHeight="1">
      <c r="A218" s="107"/>
      <c r="B218" s="51">
        <f t="shared" si="63"/>
        <v>2</v>
      </c>
      <c r="C218" s="99"/>
      <c r="D218" s="33" t="s">
        <v>28</v>
      </c>
      <c r="E218" s="6">
        <v>6.0000000000000001E-3</v>
      </c>
      <c r="F218" s="49">
        <f t="shared" si="64"/>
        <v>2</v>
      </c>
      <c r="G218" s="55">
        <f>N10</f>
        <v>220</v>
      </c>
      <c r="H218" s="5">
        <f t="shared" si="65"/>
        <v>1.32</v>
      </c>
      <c r="I218" s="7">
        <f>J218*G218</f>
        <v>5.28</v>
      </c>
      <c r="J218" s="8">
        <f t="shared" si="62"/>
        <v>2.4E-2</v>
      </c>
    </row>
    <row r="219" spans="1:51" ht="15.75" customHeight="1">
      <c r="A219" s="107"/>
      <c r="B219" s="51">
        <f t="shared" si="63"/>
        <v>2</v>
      </c>
      <c r="C219" s="100"/>
      <c r="D219" s="33" t="s">
        <v>71</v>
      </c>
      <c r="E219" s="6">
        <v>0.188</v>
      </c>
      <c r="F219" s="49">
        <f t="shared" si="64"/>
        <v>2</v>
      </c>
      <c r="G219" s="55"/>
      <c r="H219" s="5"/>
      <c r="I219" s="7"/>
      <c r="J219" s="8">
        <f t="shared" si="62"/>
        <v>0.752</v>
      </c>
    </row>
    <row r="220" spans="1:51" ht="15.75" customHeight="1">
      <c r="A220" s="107"/>
      <c r="B220" s="51">
        <f t="shared" si="63"/>
        <v>2</v>
      </c>
      <c r="C220" s="98" t="s">
        <v>37</v>
      </c>
      <c r="D220" s="32" t="s">
        <v>39</v>
      </c>
      <c r="E220" s="6">
        <v>5.0999999999999997E-2</v>
      </c>
      <c r="F220" s="49">
        <f t="shared" si="64"/>
        <v>2</v>
      </c>
      <c r="G220" s="55">
        <f>N32</f>
        <v>60</v>
      </c>
      <c r="H220" s="5">
        <f t="shared" ref="H220:H224" si="66">G220*E220</f>
        <v>3.0599999999999996</v>
      </c>
      <c r="I220" s="7">
        <f>J220*G220</f>
        <v>12.239999999999998</v>
      </c>
      <c r="J220" s="8">
        <f>F220*E220*B220</f>
        <v>0.20399999999999999</v>
      </c>
      <c r="Q220" s="53"/>
      <c r="R220" s="53"/>
      <c r="S220" s="53"/>
      <c r="T220" s="53"/>
    </row>
    <row r="221" spans="1:51" ht="15.75" customHeight="1">
      <c r="A221" s="107"/>
      <c r="B221" s="51">
        <f t="shared" si="63"/>
        <v>2</v>
      </c>
      <c r="C221" s="100"/>
      <c r="D221" s="32" t="s">
        <v>24</v>
      </c>
      <c r="E221" s="6">
        <v>5.0000000000000001E-3</v>
      </c>
      <c r="F221" s="49">
        <f t="shared" si="64"/>
        <v>2</v>
      </c>
      <c r="G221" s="55">
        <f>N11</f>
        <v>680</v>
      </c>
      <c r="H221" s="5">
        <f t="shared" si="66"/>
        <v>3.4</v>
      </c>
      <c r="I221" s="7">
        <f t="shared" ref="I221:I224" si="67">J221*G221</f>
        <v>13.6</v>
      </c>
      <c r="J221" s="8">
        <f t="shared" si="62"/>
        <v>0.02</v>
      </c>
      <c r="L221" s="53"/>
      <c r="M221" s="53"/>
      <c r="N221" s="53"/>
      <c r="O221" s="53"/>
    </row>
    <row r="222" spans="1:51" ht="15.75" customHeight="1">
      <c r="A222" s="107"/>
      <c r="B222" s="51">
        <f t="shared" si="63"/>
        <v>2</v>
      </c>
      <c r="C222" s="98" t="s">
        <v>95</v>
      </c>
      <c r="D222" s="32" t="s">
        <v>95</v>
      </c>
      <c r="E222" s="18">
        <v>2.0000000000000001E-4</v>
      </c>
      <c r="F222" s="49">
        <f t="shared" si="64"/>
        <v>2</v>
      </c>
      <c r="G222" s="55">
        <f>N35</f>
        <v>800</v>
      </c>
      <c r="H222" s="5">
        <f t="shared" si="66"/>
        <v>0.16</v>
      </c>
      <c r="I222" s="7">
        <f t="shared" si="67"/>
        <v>0.64</v>
      </c>
      <c r="J222" s="8">
        <f t="shared" si="62"/>
        <v>8.0000000000000004E-4</v>
      </c>
      <c r="L222" s="53"/>
      <c r="M222" s="53"/>
      <c r="N222" s="53"/>
      <c r="O222" s="53"/>
    </row>
    <row r="223" spans="1:51" ht="15.75" customHeight="1">
      <c r="A223" s="107"/>
      <c r="B223" s="51">
        <f t="shared" si="63"/>
        <v>2</v>
      </c>
      <c r="C223" s="99"/>
      <c r="D223" s="32" t="s">
        <v>11</v>
      </c>
      <c r="E223" s="40">
        <v>0.02</v>
      </c>
      <c r="F223" s="49">
        <f t="shared" si="64"/>
        <v>2</v>
      </c>
      <c r="G223" s="55">
        <f>N12</f>
        <v>60</v>
      </c>
      <c r="H223" s="5">
        <f t="shared" si="66"/>
        <v>1.2</v>
      </c>
      <c r="I223" s="7">
        <f t="shared" si="67"/>
        <v>4.8</v>
      </c>
      <c r="J223" s="8">
        <f t="shared" si="62"/>
        <v>0.08</v>
      </c>
      <c r="L223" s="53"/>
      <c r="M223" s="53"/>
      <c r="N223" s="53"/>
      <c r="O223" s="53"/>
      <c r="P223" s="15"/>
      <c r="U223" s="15"/>
      <c r="V223" s="15"/>
      <c r="W223" s="15"/>
      <c r="X223" s="15"/>
      <c r="Y223" s="15"/>
      <c r="Z223" s="15"/>
      <c r="AA223" s="15"/>
      <c r="AB223" s="15"/>
      <c r="AC223" s="15"/>
      <c r="AD223" s="15"/>
      <c r="AE223" s="15"/>
      <c r="AF223" s="15"/>
      <c r="AG223" s="15"/>
      <c r="AH223" s="15"/>
      <c r="AI223" s="15"/>
      <c r="AJ223" s="15"/>
      <c r="AK223" s="15"/>
      <c r="AL223" s="15"/>
      <c r="AM223" s="15"/>
      <c r="AN223" s="15"/>
      <c r="AO223" s="15"/>
      <c r="AP223" s="15"/>
      <c r="AQ223" s="15"/>
      <c r="AR223" s="15"/>
      <c r="AS223" s="15"/>
      <c r="AT223" s="15"/>
      <c r="AU223" s="15"/>
      <c r="AV223" s="15"/>
      <c r="AW223" s="15"/>
      <c r="AX223" s="15"/>
      <c r="AY223" s="15"/>
    </row>
    <row r="224" spans="1:51" s="15" customFormat="1" ht="15.75" customHeight="1">
      <c r="A224" s="107"/>
      <c r="B224" s="51">
        <f t="shared" si="63"/>
        <v>2</v>
      </c>
      <c r="C224" s="99"/>
      <c r="D224" s="32" t="s">
        <v>12</v>
      </c>
      <c r="E224" s="18">
        <v>2.0000000000000001E-4</v>
      </c>
      <c r="F224" s="49">
        <f t="shared" si="64"/>
        <v>2</v>
      </c>
      <c r="G224" s="55">
        <f>N13</f>
        <v>950</v>
      </c>
      <c r="H224" s="5">
        <f t="shared" si="66"/>
        <v>0.19</v>
      </c>
      <c r="I224" s="7">
        <f t="shared" si="67"/>
        <v>0.76</v>
      </c>
      <c r="J224" s="8">
        <f t="shared" si="62"/>
        <v>8.0000000000000004E-4</v>
      </c>
      <c r="K224" s="53"/>
      <c r="L224" s="53"/>
      <c r="M224" s="53"/>
      <c r="N224" s="53"/>
      <c r="O224" s="53"/>
      <c r="P224" s="12"/>
      <c r="Q224" s="12"/>
      <c r="R224" s="12"/>
      <c r="S224" s="12"/>
      <c r="T224" s="12"/>
      <c r="U224" s="12"/>
      <c r="V224" s="12"/>
      <c r="W224" s="12"/>
      <c r="X224" s="12"/>
      <c r="Y224" s="12"/>
      <c r="Z224" s="12"/>
      <c r="AA224" s="12"/>
      <c r="AB224" s="12"/>
      <c r="AC224" s="12"/>
      <c r="AD224" s="12"/>
      <c r="AE224" s="12"/>
      <c r="AF224" s="12"/>
      <c r="AG224" s="12"/>
      <c r="AH224" s="12"/>
      <c r="AI224" s="12"/>
      <c r="AJ224" s="12"/>
      <c r="AK224" s="12"/>
      <c r="AL224" s="12"/>
      <c r="AM224" s="12"/>
      <c r="AN224" s="12"/>
      <c r="AO224" s="12"/>
      <c r="AP224" s="12"/>
      <c r="AQ224" s="12"/>
      <c r="AR224" s="12"/>
      <c r="AS224" s="12"/>
      <c r="AT224" s="12"/>
      <c r="AU224" s="12"/>
      <c r="AV224" s="12"/>
      <c r="AW224" s="12"/>
      <c r="AX224" s="12"/>
      <c r="AY224" s="12"/>
    </row>
    <row r="225" spans="1:15" ht="15.75" customHeight="1">
      <c r="A225" s="107"/>
      <c r="B225" s="51">
        <f t="shared" si="63"/>
        <v>2</v>
      </c>
      <c r="C225" s="100"/>
      <c r="D225" s="32" t="s">
        <v>71</v>
      </c>
      <c r="E225" s="40">
        <v>0.2</v>
      </c>
      <c r="F225" s="49">
        <f t="shared" si="64"/>
        <v>2</v>
      </c>
      <c r="G225" s="55"/>
      <c r="H225" s="5"/>
      <c r="I225" s="7"/>
      <c r="J225" s="8">
        <f t="shared" si="62"/>
        <v>0.8</v>
      </c>
    </row>
    <row r="226" spans="1:15" ht="15.75" customHeight="1">
      <c r="A226" s="107"/>
      <c r="B226" s="51">
        <f t="shared" si="63"/>
        <v>2</v>
      </c>
      <c r="C226" s="3" t="s">
        <v>33</v>
      </c>
      <c r="D226" s="37" t="s">
        <v>33</v>
      </c>
      <c r="E226" s="6">
        <v>0.04</v>
      </c>
      <c r="F226" s="49">
        <f t="shared" si="64"/>
        <v>2</v>
      </c>
      <c r="G226" s="55">
        <f>N17</f>
        <v>45</v>
      </c>
      <c r="H226" s="5">
        <f>G226*E226</f>
        <v>1.8</v>
      </c>
      <c r="I226" s="7">
        <f>J226*G226</f>
        <v>7.2</v>
      </c>
      <c r="J226" s="8">
        <f t="shared" si="62"/>
        <v>0.16</v>
      </c>
    </row>
    <row r="227" spans="1:15" ht="15.75" customHeight="1">
      <c r="A227" s="89" t="s">
        <v>36</v>
      </c>
      <c r="B227" s="89"/>
      <c r="C227" s="89"/>
      <c r="D227" s="89"/>
      <c r="E227" s="41"/>
      <c r="F227" s="85"/>
      <c r="G227" s="85"/>
      <c r="H227" s="2">
        <f>SUM(H208:H226)</f>
        <v>71.000000000000014</v>
      </c>
      <c r="I227" s="2">
        <f>SUM(I208:I226)</f>
        <v>284.00000000000006</v>
      </c>
      <c r="J227" s="41">
        <f>SUM(J208:J226)</f>
        <v>3.3919534883720939</v>
      </c>
    </row>
    <row r="228" spans="1:15" ht="15.75" customHeight="1">
      <c r="A228" s="95" t="s">
        <v>62</v>
      </c>
      <c r="B228" s="44">
        <v>2</v>
      </c>
      <c r="C228" s="97" t="s">
        <v>70</v>
      </c>
      <c r="D228" s="32" t="s">
        <v>5</v>
      </c>
      <c r="E228" s="6">
        <v>4.5999999999999999E-2</v>
      </c>
      <c r="F228" s="55">
        <v>3</v>
      </c>
      <c r="G228" s="55">
        <f>N6</f>
        <v>35</v>
      </c>
      <c r="H228" s="5">
        <f t="shared" ref="H228:H240" si="68">G228*E228</f>
        <v>1.6099999999999999</v>
      </c>
      <c r="I228" s="7">
        <f t="shared" ref="I228:I240" si="69">J228*G228</f>
        <v>9.66</v>
      </c>
      <c r="J228" s="8">
        <f>F228*E228*B228</f>
        <v>0.27600000000000002</v>
      </c>
    </row>
    <row r="229" spans="1:15" ht="15.75" customHeight="1">
      <c r="A229" s="96"/>
      <c r="B229" s="51">
        <f>B228</f>
        <v>2</v>
      </c>
      <c r="C229" s="97"/>
      <c r="D229" s="32" t="s">
        <v>31</v>
      </c>
      <c r="E229" s="6">
        <v>0.02</v>
      </c>
      <c r="F229" s="49">
        <f>F228</f>
        <v>3</v>
      </c>
      <c r="G229" s="55">
        <f>N33</f>
        <v>130</v>
      </c>
      <c r="H229" s="5">
        <f t="shared" si="68"/>
        <v>2.6</v>
      </c>
      <c r="I229" s="7">
        <f t="shared" si="69"/>
        <v>15.6</v>
      </c>
      <c r="J229" s="8">
        <f t="shared" ref="J229:J252" si="70">F229*E229*B229</f>
        <v>0.12</v>
      </c>
    </row>
    <row r="230" spans="1:15" ht="15.75" customHeight="1">
      <c r="A230" s="96"/>
      <c r="B230" s="51">
        <f t="shared" ref="B230:B252" si="71">B229</f>
        <v>2</v>
      </c>
      <c r="C230" s="97"/>
      <c r="D230" s="33" t="s">
        <v>6</v>
      </c>
      <c r="E230" s="6">
        <v>3.0000000000000001E-3</v>
      </c>
      <c r="F230" s="49">
        <f t="shared" ref="F230:F252" si="72">F229</f>
        <v>3</v>
      </c>
      <c r="G230" s="56">
        <f>N19</f>
        <v>108</v>
      </c>
      <c r="H230" s="5">
        <f t="shared" si="68"/>
        <v>0.32400000000000001</v>
      </c>
      <c r="I230" s="7">
        <f t="shared" si="69"/>
        <v>1.9440000000000002</v>
      </c>
      <c r="J230" s="8">
        <f t="shared" si="70"/>
        <v>1.8000000000000002E-2</v>
      </c>
      <c r="L230" s="53"/>
      <c r="M230" s="53"/>
      <c r="N230" s="53"/>
      <c r="O230" s="53"/>
    </row>
    <row r="231" spans="1:15" ht="15.75" customHeight="1">
      <c r="A231" s="96"/>
      <c r="B231" s="51">
        <f t="shared" si="71"/>
        <v>2</v>
      </c>
      <c r="C231" s="97"/>
      <c r="D231" s="32" t="s">
        <v>8</v>
      </c>
      <c r="E231" s="6">
        <v>1.3000000000000001E-2</v>
      </c>
      <c r="F231" s="49">
        <f t="shared" si="72"/>
        <v>3</v>
      </c>
      <c r="G231" s="59">
        <f>N8</f>
        <v>40</v>
      </c>
      <c r="H231" s="5">
        <f t="shared" si="68"/>
        <v>0.52</v>
      </c>
      <c r="I231" s="7">
        <f t="shared" si="69"/>
        <v>3.1200000000000006</v>
      </c>
      <c r="J231" s="8">
        <f t="shared" si="70"/>
        <v>7.8000000000000014E-2</v>
      </c>
      <c r="L231" s="53"/>
      <c r="M231" s="53"/>
      <c r="N231" s="53"/>
      <c r="O231" s="53"/>
    </row>
    <row r="232" spans="1:15" ht="15.75" customHeight="1">
      <c r="A232" s="96"/>
      <c r="B232" s="51">
        <f t="shared" si="71"/>
        <v>2</v>
      </c>
      <c r="C232" s="128" t="s">
        <v>35</v>
      </c>
      <c r="D232" s="32" t="s">
        <v>3</v>
      </c>
      <c r="E232" s="40">
        <v>2.5000000000000001E-2</v>
      </c>
      <c r="F232" s="49">
        <f t="shared" si="72"/>
        <v>3</v>
      </c>
      <c r="G232" s="55">
        <f t="shared" ref="G232:G240" si="73">N5</f>
        <v>15</v>
      </c>
      <c r="H232" s="5">
        <f t="shared" si="68"/>
        <v>0.375</v>
      </c>
      <c r="I232" s="7">
        <f t="shared" si="69"/>
        <v>2.2500000000000004</v>
      </c>
      <c r="J232" s="8">
        <f t="shared" si="70"/>
        <v>0.15000000000000002</v>
      </c>
      <c r="L232" s="53"/>
      <c r="M232" s="53"/>
      <c r="N232" s="53"/>
      <c r="O232" s="53"/>
    </row>
    <row r="233" spans="1:15" ht="15.75" customHeight="1">
      <c r="A233" s="96"/>
      <c r="B233" s="51">
        <f t="shared" si="71"/>
        <v>2</v>
      </c>
      <c r="C233" s="129"/>
      <c r="D233" s="32" t="s">
        <v>5</v>
      </c>
      <c r="E233" s="40">
        <v>0.05</v>
      </c>
      <c r="F233" s="49">
        <f t="shared" si="72"/>
        <v>3</v>
      </c>
      <c r="G233" s="56">
        <f t="shared" si="73"/>
        <v>35</v>
      </c>
      <c r="H233" s="5">
        <f t="shared" si="68"/>
        <v>1.75</v>
      </c>
      <c r="I233" s="7">
        <f t="shared" si="69"/>
        <v>10.500000000000002</v>
      </c>
      <c r="J233" s="8">
        <f t="shared" si="70"/>
        <v>0.30000000000000004</v>
      </c>
      <c r="L233" s="53"/>
      <c r="M233" s="53"/>
      <c r="N233" s="53"/>
      <c r="O233" s="53"/>
    </row>
    <row r="234" spans="1:15" ht="15.75" customHeight="1">
      <c r="A234" s="96"/>
      <c r="B234" s="51">
        <f t="shared" si="71"/>
        <v>2</v>
      </c>
      <c r="C234" s="129"/>
      <c r="D234" s="32" t="s">
        <v>7</v>
      </c>
      <c r="E234" s="40">
        <v>2.7E-2</v>
      </c>
      <c r="F234" s="49">
        <f t="shared" si="72"/>
        <v>3</v>
      </c>
      <c r="G234" s="59">
        <f t="shared" si="73"/>
        <v>35</v>
      </c>
      <c r="H234" s="5">
        <f t="shared" si="68"/>
        <v>0.94499999999999995</v>
      </c>
      <c r="I234" s="7">
        <f t="shared" si="69"/>
        <v>5.67</v>
      </c>
      <c r="J234" s="8">
        <f t="shared" si="70"/>
        <v>0.16200000000000001</v>
      </c>
      <c r="L234" s="53"/>
      <c r="M234" s="53"/>
      <c r="N234" s="53"/>
      <c r="O234" s="53"/>
    </row>
    <row r="235" spans="1:15" ht="15.75" customHeight="1">
      <c r="A235" s="96"/>
      <c r="B235" s="51">
        <f t="shared" si="71"/>
        <v>2</v>
      </c>
      <c r="C235" s="129"/>
      <c r="D235" s="32" t="s">
        <v>8</v>
      </c>
      <c r="E235" s="40">
        <v>1.2999999999999999E-2</v>
      </c>
      <c r="F235" s="49">
        <f t="shared" si="72"/>
        <v>3</v>
      </c>
      <c r="G235" s="57">
        <f t="shared" si="73"/>
        <v>40</v>
      </c>
      <c r="H235" s="5">
        <f t="shared" si="68"/>
        <v>0.52</v>
      </c>
      <c r="I235" s="7">
        <f t="shared" si="69"/>
        <v>3.12</v>
      </c>
      <c r="J235" s="8">
        <f t="shared" si="70"/>
        <v>7.8E-2</v>
      </c>
      <c r="L235" s="53"/>
      <c r="M235" s="53"/>
      <c r="N235" s="53"/>
      <c r="O235" s="53"/>
    </row>
    <row r="236" spans="1:15" ht="15.75" customHeight="1">
      <c r="A236" s="96"/>
      <c r="B236" s="51">
        <f t="shared" si="71"/>
        <v>2</v>
      </c>
      <c r="C236" s="129"/>
      <c r="D236" s="32" t="s">
        <v>10</v>
      </c>
      <c r="E236" s="40">
        <v>1.2E-2</v>
      </c>
      <c r="F236" s="49">
        <f t="shared" si="72"/>
        <v>3</v>
      </c>
      <c r="G236" s="55">
        <f t="shared" si="73"/>
        <v>40</v>
      </c>
      <c r="H236" s="5">
        <f t="shared" si="68"/>
        <v>0.48</v>
      </c>
      <c r="I236" s="7">
        <f t="shared" si="69"/>
        <v>2.8800000000000003</v>
      </c>
      <c r="J236" s="8">
        <f t="shared" si="70"/>
        <v>7.2000000000000008E-2</v>
      </c>
      <c r="L236" s="53"/>
      <c r="M236" s="53"/>
      <c r="N236" s="53"/>
      <c r="O236" s="53"/>
    </row>
    <row r="237" spans="1:15" ht="15.75" customHeight="1">
      <c r="A237" s="96"/>
      <c r="B237" s="51">
        <f t="shared" si="71"/>
        <v>2</v>
      </c>
      <c r="C237" s="129"/>
      <c r="D237" s="32" t="s">
        <v>28</v>
      </c>
      <c r="E237" s="18">
        <v>7.4999999999999997E-3</v>
      </c>
      <c r="F237" s="49">
        <f t="shared" si="72"/>
        <v>3</v>
      </c>
      <c r="G237" s="55">
        <f t="shared" si="73"/>
        <v>220</v>
      </c>
      <c r="H237" s="5">
        <f t="shared" si="68"/>
        <v>1.65</v>
      </c>
      <c r="I237" s="7">
        <f t="shared" si="69"/>
        <v>9.9</v>
      </c>
      <c r="J237" s="8">
        <f t="shared" si="70"/>
        <v>4.4999999999999998E-2</v>
      </c>
      <c r="L237" s="53"/>
      <c r="M237" s="53"/>
      <c r="N237" s="53"/>
      <c r="O237" s="53"/>
    </row>
    <row r="238" spans="1:15" ht="15.75" customHeight="1">
      <c r="A238" s="96"/>
      <c r="B238" s="51">
        <f t="shared" si="71"/>
        <v>2</v>
      </c>
      <c r="C238" s="129"/>
      <c r="D238" s="32" t="s">
        <v>24</v>
      </c>
      <c r="E238" s="40">
        <v>5.0000000000000001E-3</v>
      </c>
      <c r="F238" s="49">
        <f t="shared" si="72"/>
        <v>3</v>
      </c>
      <c r="G238" s="55">
        <f t="shared" si="73"/>
        <v>680</v>
      </c>
      <c r="H238" s="5">
        <f t="shared" si="68"/>
        <v>3.4</v>
      </c>
      <c r="I238" s="7">
        <f t="shared" si="69"/>
        <v>20.399999999999999</v>
      </c>
      <c r="J238" s="8">
        <f t="shared" si="70"/>
        <v>0.03</v>
      </c>
      <c r="L238" s="53"/>
      <c r="M238" s="53"/>
      <c r="N238" s="53"/>
      <c r="O238" s="53"/>
    </row>
    <row r="239" spans="1:15" ht="15.75" customHeight="1">
      <c r="A239" s="96"/>
      <c r="B239" s="51">
        <f t="shared" si="71"/>
        <v>2</v>
      </c>
      <c r="C239" s="129"/>
      <c r="D239" s="32" t="s">
        <v>11</v>
      </c>
      <c r="E239" s="18">
        <v>2.5000000000000001E-3</v>
      </c>
      <c r="F239" s="49">
        <f t="shared" si="72"/>
        <v>3</v>
      </c>
      <c r="G239" s="55">
        <f t="shared" si="73"/>
        <v>60</v>
      </c>
      <c r="H239" s="5">
        <f t="shared" si="68"/>
        <v>0.15</v>
      </c>
      <c r="I239" s="7">
        <f t="shared" si="69"/>
        <v>0.89999999999999991</v>
      </c>
      <c r="J239" s="8">
        <f t="shared" si="70"/>
        <v>1.4999999999999999E-2</v>
      </c>
      <c r="L239" s="53"/>
      <c r="M239" s="53"/>
      <c r="N239" s="53"/>
      <c r="O239" s="53"/>
    </row>
    <row r="240" spans="1:15" ht="15.75" customHeight="1">
      <c r="A240" s="96"/>
      <c r="B240" s="51">
        <f t="shared" si="71"/>
        <v>2</v>
      </c>
      <c r="C240" s="129"/>
      <c r="D240" s="32" t="s">
        <v>12</v>
      </c>
      <c r="E240" s="18">
        <v>4.0000000000000002E-4</v>
      </c>
      <c r="F240" s="49">
        <f t="shared" si="72"/>
        <v>3</v>
      </c>
      <c r="G240" s="55">
        <f t="shared" si="73"/>
        <v>950</v>
      </c>
      <c r="H240" s="5">
        <f t="shared" si="68"/>
        <v>0.38</v>
      </c>
      <c r="I240" s="7">
        <f t="shared" si="69"/>
        <v>2.2800000000000002</v>
      </c>
      <c r="J240" s="8">
        <f t="shared" si="70"/>
        <v>2.4000000000000002E-3</v>
      </c>
      <c r="L240" s="53"/>
      <c r="M240" s="53"/>
      <c r="N240" s="53"/>
      <c r="O240" s="53"/>
    </row>
    <row r="241" spans="1:15" ht="15.75" customHeight="1">
      <c r="A241" s="96"/>
      <c r="B241" s="51">
        <f t="shared" si="71"/>
        <v>2</v>
      </c>
      <c r="C241" s="130"/>
      <c r="D241" s="32" t="s">
        <v>71</v>
      </c>
      <c r="E241" s="40">
        <v>0.2</v>
      </c>
      <c r="F241" s="49">
        <f t="shared" si="72"/>
        <v>3</v>
      </c>
      <c r="G241" s="55"/>
      <c r="H241" s="5"/>
      <c r="I241" s="7"/>
      <c r="J241" s="8">
        <f t="shared" si="70"/>
        <v>1.2000000000000002</v>
      </c>
      <c r="L241" s="53"/>
      <c r="M241" s="53"/>
      <c r="N241" s="53"/>
      <c r="O241" s="53"/>
    </row>
    <row r="242" spans="1:15" ht="15.75" customHeight="1">
      <c r="A242" s="96"/>
      <c r="B242" s="51">
        <f t="shared" si="71"/>
        <v>2</v>
      </c>
      <c r="C242" s="126" t="s">
        <v>91</v>
      </c>
      <c r="D242" s="33" t="s">
        <v>69</v>
      </c>
      <c r="E242" s="6">
        <f>H242/G242</f>
        <v>3.9111627906976781E-2</v>
      </c>
      <c r="F242" s="49">
        <f t="shared" si="72"/>
        <v>3</v>
      </c>
      <c r="G242" s="56">
        <f>N14</f>
        <v>430</v>
      </c>
      <c r="H242" s="5">
        <f>71-H228-H229-H230-H231-H232-H233-H234-H235-H236-H237-H238-H239-H240-H241-H243-H244-H245-H246-H247-H248-H249-H250-H251-H252</f>
        <v>16.818000000000016</v>
      </c>
      <c r="I242" s="7">
        <f t="shared" ref="I242:I252" si="74">J242*G242</f>
        <v>100.9080000000001</v>
      </c>
      <c r="J242" s="8">
        <f t="shared" si="70"/>
        <v>0.23466976744186069</v>
      </c>
      <c r="L242" s="53"/>
      <c r="M242" s="53"/>
      <c r="N242" s="53"/>
      <c r="O242" s="53"/>
    </row>
    <row r="243" spans="1:15" ht="15.75" customHeight="1">
      <c r="A243" s="96"/>
      <c r="B243" s="51">
        <f t="shared" si="71"/>
        <v>2</v>
      </c>
      <c r="C243" s="126"/>
      <c r="D243" s="33" t="s">
        <v>33</v>
      </c>
      <c r="E243" s="6">
        <v>9.0000000000000011E-3</v>
      </c>
      <c r="F243" s="49">
        <f t="shared" si="72"/>
        <v>3</v>
      </c>
      <c r="G243" s="56">
        <f>N17</f>
        <v>45</v>
      </c>
      <c r="H243" s="5">
        <f t="shared" ref="H243:H252" si="75">G243*E243</f>
        <v>0.40500000000000003</v>
      </c>
      <c r="I243" s="7">
        <f t="shared" si="74"/>
        <v>2.4300000000000002</v>
      </c>
      <c r="J243" s="8">
        <f t="shared" si="70"/>
        <v>5.4000000000000006E-2</v>
      </c>
      <c r="L243" s="53"/>
      <c r="M243" s="53"/>
      <c r="N243" s="53"/>
      <c r="O243" s="53"/>
    </row>
    <row r="244" spans="1:15" ht="15.75" customHeight="1">
      <c r="A244" s="96"/>
      <c r="B244" s="51">
        <f t="shared" si="71"/>
        <v>2</v>
      </c>
      <c r="C244" s="126"/>
      <c r="D244" s="33" t="s">
        <v>63</v>
      </c>
      <c r="E244" s="6">
        <v>1.2E-2</v>
      </c>
      <c r="F244" s="49">
        <f t="shared" si="72"/>
        <v>3</v>
      </c>
      <c r="G244" s="56">
        <f>N21</f>
        <v>99</v>
      </c>
      <c r="H244" s="5">
        <f t="shared" si="75"/>
        <v>1.1879999999999999</v>
      </c>
      <c r="I244" s="7">
        <f t="shared" si="74"/>
        <v>7.128000000000001</v>
      </c>
      <c r="J244" s="8">
        <f t="shared" si="70"/>
        <v>7.2000000000000008E-2</v>
      </c>
      <c r="L244" s="53"/>
      <c r="M244" s="53"/>
      <c r="N244" s="53"/>
      <c r="O244" s="53"/>
    </row>
    <row r="245" spans="1:15" ht="15.75" customHeight="1">
      <c r="A245" s="96"/>
      <c r="B245" s="51">
        <f t="shared" si="71"/>
        <v>2</v>
      </c>
      <c r="C245" s="126"/>
      <c r="D245" s="33" t="s">
        <v>18</v>
      </c>
      <c r="E245" s="6">
        <v>5.0000000000000001E-3</v>
      </c>
      <c r="F245" s="49">
        <f t="shared" si="72"/>
        <v>3</v>
      </c>
      <c r="G245" s="56">
        <f>N22</f>
        <v>250</v>
      </c>
      <c r="H245" s="5">
        <f t="shared" si="75"/>
        <v>1.25</v>
      </c>
      <c r="I245" s="7">
        <f t="shared" si="74"/>
        <v>7.5</v>
      </c>
      <c r="J245" s="8">
        <f t="shared" si="70"/>
        <v>0.03</v>
      </c>
      <c r="L245" s="53"/>
      <c r="M245" s="53"/>
      <c r="N245" s="53"/>
      <c r="O245" s="53"/>
    </row>
    <row r="246" spans="1:15" ht="15.75" customHeight="1">
      <c r="A246" s="96"/>
      <c r="B246" s="51">
        <f t="shared" si="71"/>
        <v>2</v>
      </c>
      <c r="C246" s="126"/>
      <c r="D246" s="33" t="s">
        <v>6</v>
      </c>
      <c r="E246" s="6">
        <v>3.0000000000000001E-3</v>
      </c>
      <c r="F246" s="49">
        <f t="shared" si="72"/>
        <v>3</v>
      </c>
      <c r="G246" s="56">
        <f>N19</f>
        <v>108</v>
      </c>
      <c r="H246" s="5">
        <f t="shared" si="75"/>
        <v>0.32400000000000001</v>
      </c>
      <c r="I246" s="7">
        <f t="shared" si="74"/>
        <v>1.9440000000000002</v>
      </c>
      <c r="J246" s="8">
        <f t="shared" si="70"/>
        <v>1.8000000000000002E-2</v>
      </c>
    </row>
    <row r="247" spans="1:15" ht="15.75" customHeight="1">
      <c r="A247" s="96"/>
      <c r="B247" s="51">
        <f t="shared" si="71"/>
        <v>2</v>
      </c>
      <c r="C247" s="135" t="s">
        <v>32</v>
      </c>
      <c r="D247" s="32" t="s">
        <v>7</v>
      </c>
      <c r="E247" s="6">
        <v>0.17100000000000001</v>
      </c>
      <c r="F247" s="49">
        <f t="shared" si="72"/>
        <v>3</v>
      </c>
      <c r="G247" s="55">
        <f>N7</f>
        <v>35</v>
      </c>
      <c r="H247" s="5">
        <f t="shared" si="75"/>
        <v>5.9850000000000003</v>
      </c>
      <c r="I247" s="7">
        <f t="shared" si="74"/>
        <v>35.910000000000004</v>
      </c>
      <c r="J247" s="8">
        <f t="shared" si="70"/>
        <v>1.026</v>
      </c>
    </row>
    <row r="248" spans="1:15" ht="15.75" customHeight="1">
      <c r="A248" s="96"/>
      <c r="B248" s="51">
        <f t="shared" si="71"/>
        <v>2</v>
      </c>
      <c r="C248" s="135"/>
      <c r="D248" s="32" t="s">
        <v>24</v>
      </c>
      <c r="E248" s="6">
        <v>5.0000000000000001E-3</v>
      </c>
      <c r="F248" s="49">
        <f t="shared" si="72"/>
        <v>3</v>
      </c>
      <c r="G248" s="55">
        <f>N11</f>
        <v>680</v>
      </c>
      <c r="H248" s="5">
        <f t="shared" si="75"/>
        <v>3.4</v>
      </c>
      <c r="I248" s="7">
        <f t="shared" si="74"/>
        <v>20.399999999999999</v>
      </c>
      <c r="J248" s="8">
        <f t="shared" si="70"/>
        <v>0.03</v>
      </c>
    </row>
    <row r="249" spans="1:15" ht="15.75" customHeight="1">
      <c r="A249" s="96"/>
      <c r="B249" s="51">
        <f t="shared" si="71"/>
        <v>2</v>
      </c>
      <c r="C249" s="135"/>
      <c r="D249" s="32" t="s">
        <v>63</v>
      </c>
      <c r="E249" s="6">
        <v>2.4E-2</v>
      </c>
      <c r="F249" s="49">
        <f t="shared" si="72"/>
        <v>3</v>
      </c>
      <c r="G249" s="55">
        <f>N21</f>
        <v>99</v>
      </c>
      <c r="H249" s="5">
        <f t="shared" si="75"/>
        <v>2.3759999999999999</v>
      </c>
      <c r="I249" s="7">
        <f t="shared" si="74"/>
        <v>14.256000000000002</v>
      </c>
      <c r="J249" s="8">
        <f t="shared" si="70"/>
        <v>0.14400000000000002</v>
      </c>
      <c r="L249" s="53"/>
      <c r="M249" s="53"/>
      <c r="N249" s="53"/>
      <c r="O249" s="53"/>
    </row>
    <row r="250" spans="1:15" ht="15.75" customHeight="1">
      <c r="A250" s="96"/>
      <c r="B250" s="51">
        <f t="shared" si="71"/>
        <v>2</v>
      </c>
      <c r="C250" s="88" t="s">
        <v>59</v>
      </c>
      <c r="D250" s="34" t="s">
        <v>59</v>
      </c>
      <c r="E250" s="40">
        <v>0.2</v>
      </c>
      <c r="F250" s="49">
        <f t="shared" si="72"/>
        <v>3</v>
      </c>
      <c r="G250" s="55">
        <f>N29</f>
        <v>85</v>
      </c>
      <c r="H250" s="87">
        <f t="shared" si="75"/>
        <v>17</v>
      </c>
      <c r="I250" s="7">
        <f t="shared" si="74"/>
        <v>102.00000000000001</v>
      </c>
      <c r="J250" s="8">
        <f t="shared" si="70"/>
        <v>1.2000000000000002</v>
      </c>
    </row>
    <row r="251" spans="1:15" ht="15.75" customHeight="1">
      <c r="A251" s="96"/>
      <c r="B251" s="51">
        <f t="shared" si="71"/>
        <v>2</v>
      </c>
      <c r="C251" s="3" t="s">
        <v>33</v>
      </c>
      <c r="D251" s="37" t="s">
        <v>33</v>
      </c>
      <c r="E251" s="6">
        <v>0.04</v>
      </c>
      <c r="F251" s="49">
        <f t="shared" si="72"/>
        <v>3</v>
      </c>
      <c r="G251" s="55">
        <f>N17</f>
        <v>45</v>
      </c>
      <c r="H251" s="5">
        <f t="shared" si="75"/>
        <v>1.8</v>
      </c>
      <c r="I251" s="7">
        <f t="shared" si="74"/>
        <v>10.799999999999999</v>
      </c>
      <c r="J251" s="8">
        <f t="shared" si="70"/>
        <v>0.24</v>
      </c>
    </row>
    <row r="252" spans="1:15" ht="15.75" customHeight="1">
      <c r="A252" s="104"/>
      <c r="B252" s="51">
        <f t="shared" si="71"/>
        <v>2</v>
      </c>
      <c r="C252" s="84" t="s">
        <v>20</v>
      </c>
      <c r="D252" s="35" t="s">
        <v>20</v>
      </c>
      <c r="E252" s="6">
        <v>0.05</v>
      </c>
      <c r="F252" s="49">
        <f t="shared" si="72"/>
        <v>3</v>
      </c>
      <c r="G252" s="56">
        <f>N30</f>
        <v>115</v>
      </c>
      <c r="H252" s="5">
        <f t="shared" si="75"/>
        <v>5.75</v>
      </c>
      <c r="I252" s="7">
        <f t="shared" si="74"/>
        <v>34.500000000000007</v>
      </c>
      <c r="J252" s="8">
        <f t="shared" si="70"/>
        <v>0.30000000000000004</v>
      </c>
    </row>
    <row r="253" spans="1:15" ht="15.75" customHeight="1">
      <c r="A253" s="89" t="s">
        <v>36</v>
      </c>
      <c r="B253" s="89"/>
      <c r="C253" s="89"/>
      <c r="D253" s="89"/>
      <c r="E253" s="41"/>
      <c r="F253" s="85"/>
      <c r="G253" s="85"/>
      <c r="H253" s="2">
        <f>SUM(H228:H252)</f>
        <v>71.000000000000014</v>
      </c>
      <c r="I253" s="2">
        <f>SUM(I228:I252)</f>
        <v>426.00000000000017</v>
      </c>
      <c r="J253" s="41">
        <f>SUM(J228:J252)</f>
        <v>5.8950697674418606</v>
      </c>
      <c r="L253" s="53"/>
      <c r="M253" s="53"/>
      <c r="N253" s="53"/>
      <c r="O253" s="53"/>
    </row>
    <row r="254" spans="1:15" s="66" customFormat="1" ht="15.75" customHeight="1">
      <c r="A254" s="77"/>
      <c r="B254" s="77"/>
      <c r="C254" s="77"/>
      <c r="D254" s="77"/>
      <c r="E254" s="78"/>
      <c r="F254" s="77"/>
      <c r="G254" s="77"/>
      <c r="H254" s="79"/>
      <c r="I254" s="79"/>
      <c r="J254" s="78"/>
      <c r="K254" s="80"/>
      <c r="L254" s="80"/>
      <c r="M254" s="80"/>
      <c r="N254" s="80"/>
      <c r="O254" s="80"/>
    </row>
    <row r="255" spans="1:15" s="66" customFormat="1" ht="15.75" customHeight="1">
      <c r="A255" s="77"/>
      <c r="B255" s="77"/>
      <c r="C255" s="77"/>
      <c r="D255" s="77"/>
      <c r="E255" s="78"/>
      <c r="F255" s="77"/>
      <c r="G255" s="77"/>
      <c r="H255" s="79"/>
      <c r="I255" s="79"/>
      <c r="J255" s="78"/>
      <c r="K255" s="80"/>
      <c r="L255" s="80"/>
      <c r="M255" s="80"/>
      <c r="N255" s="80"/>
      <c r="O255" s="80"/>
    </row>
    <row r="256" spans="1:15" s="66" customFormat="1" ht="15.75" customHeight="1">
      <c r="A256" s="77"/>
      <c r="B256" s="77"/>
      <c r="C256" s="77"/>
      <c r="D256" s="77"/>
      <c r="E256" s="78"/>
      <c r="F256" s="77"/>
      <c r="G256" s="77"/>
      <c r="H256" s="79"/>
      <c r="I256" s="79"/>
      <c r="J256" s="78"/>
      <c r="K256" s="80"/>
      <c r="L256" s="80"/>
      <c r="M256" s="80"/>
      <c r="N256" s="80"/>
      <c r="O256" s="80"/>
    </row>
    <row r="257" spans="1:51" s="66" customFormat="1" ht="15.75" customHeight="1">
      <c r="A257" s="77"/>
      <c r="B257" s="77"/>
      <c r="C257" s="77"/>
      <c r="D257" s="77"/>
      <c r="E257" s="78"/>
      <c r="F257" s="77"/>
      <c r="G257" s="77"/>
      <c r="H257" s="79"/>
      <c r="I257" s="79"/>
      <c r="J257" s="78"/>
      <c r="K257" s="80"/>
      <c r="L257" s="80"/>
      <c r="M257" s="80"/>
      <c r="N257" s="80"/>
      <c r="O257" s="80"/>
    </row>
    <row r="258" spans="1:51" ht="14.45" customHeight="1">
      <c r="A258" s="53"/>
      <c r="B258" s="53"/>
      <c r="C258" s="53"/>
      <c r="D258" s="53"/>
      <c r="E258" s="25"/>
      <c r="F258" s="53"/>
      <c r="G258" s="53"/>
      <c r="H258" s="53"/>
      <c r="I258" s="53"/>
      <c r="J258" s="53"/>
      <c r="L258" s="53"/>
      <c r="M258" s="53"/>
      <c r="N258" s="53"/>
      <c r="O258" s="53"/>
      <c r="P258" s="53"/>
      <c r="U258" s="53"/>
      <c r="V258" s="53"/>
      <c r="W258" s="53"/>
      <c r="X258" s="53"/>
      <c r="Y258" s="53"/>
      <c r="Z258" s="53"/>
      <c r="AA258" s="53"/>
      <c r="AB258" s="53"/>
      <c r="AC258" s="53"/>
      <c r="AD258" s="53"/>
      <c r="AE258" s="53"/>
      <c r="AF258" s="53"/>
      <c r="AG258" s="53"/>
      <c r="AH258" s="53"/>
      <c r="AI258" s="53"/>
      <c r="AJ258" s="53"/>
      <c r="AK258" s="53"/>
      <c r="AL258" s="53"/>
      <c r="AM258" s="53"/>
      <c r="AN258" s="53"/>
      <c r="AO258" s="53"/>
      <c r="AP258" s="53"/>
      <c r="AQ258" s="53"/>
      <c r="AR258" s="53"/>
      <c r="AS258" s="53"/>
      <c r="AT258" s="53"/>
      <c r="AU258" s="53"/>
      <c r="AV258" s="53"/>
      <c r="AW258" s="53"/>
      <c r="AX258" s="53"/>
      <c r="AY258" s="53"/>
    </row>
    <row r="259" spans="1:51" s="53" customFormat="1" ht="15.6" hidden="1" customHeight="1">
      <c r="E259" s="25"/>
      <c r="L259" s="12"/>
      <c r="M259" s="12"/>
      <c r="N259" s="20"/>
      <c r="O259" s="12"/>
      <c r="Q259" s="12"/>
      <c r="R259" s="12"/>
      <c r="S259" s="12"/>
      <c r="T259" s="12"/>
    </row>
    <row r="260" spans="1:51" s="53" customFormat="1" ht="27.75" customHeight="1">
      <c r="A260" s="105" t="s">
        <v>42</v>
      </c>
      <c r="B260" s="106"/>
      <c r="C260" s="54" t="s">
        <v>48</v>
      </c>
      <c r="D260" s="54" t="s">
        <v>54</v>
      </c>
      <c r="E260" s="10" t="s">
        <v>44</v>
      </c>
      <c r="F260" s="54" t="s">
        <v>1</v>
      </c>
      <c r="G260" s="54" t="s">
        <v>41</v>
      </c>
      <c r="H260" s="54" t="s">
        <v>45</v>
      </c>
      <c r="I260" s="54" t="s">
        <v>46</v>
      </c>
      <c r="J260" s="10" t="s">
        <v>2</v>
      </c>
      <c r="L260" s="16"/>
      <c r="M260" s="12"/>
      <c r="N260" s="20"/>
      <c r="O260" s="12"/>
      <c r="P260" s="12"/>
      <c r="Q260" s="12"/>
      <c r="R260" s="12"/>
      <c r="S260" s="12"/>
      <c r="T260" s="12"/>
      <c r="U260" s="12"/>
      <c r="V260" s="12"/>
      <c r="W260" s="12"/>
      <c r="X260" s="12"/>
      <c r="Y260" s="12"/>
      <c r="Z260" s="12"/>
      <c r="AA260" s="12"/>
      <c r="AB260" s="12"/>
      <c r="AC260" s="12"/>
      <c r="AD260" s="12"/>
      <c r="AE260" s="12"/>
      <c r="AF260" s="12"/>
      <c r="AG260" s="12"/>
      <c r="AH260" s="12"/>
      <c r="AI260" s="12"/>
      <c r="AJ260" s="12"/>
      <c r="AK260" s="12"/>
      <c r="AL260" s="12"/>
      <c r="AM260" s="12"/>
      <c r="AN260" s="12"/>
      <c r="AO260" s="12"/>
      <c r="AP260" s="12"/>
      <c r="AQ260" s="12"/>
      <c r="AR260" s="12"/>
      <c r="AS260" s="12"/>
      <c r="AT260" s="12"/>
      <c r="AU260" s="12"/>
      <c r="AV260" s="12"/>
      <c r="AW260" s="12"/>
      <c r="AX260" s="12"/>
      <c r="AY260" s="12"/>
    </row>
    <row r="261" spans="1:51">
      <c r="A261" s="95" t="s">
        <v>76</v>
      </c>
      <c r="B261" s="44">
        <v>2</v>
      </c>
      <c r="C261" s="110" t="s">
        <v>4</v>
      </c>
      <c r="D261" s="32" t="s">
        <v>5</v>
      </c>
      <c r="E261" s="40">
        <v>2.5999999999999999E-2</v>
      </c>
      <c r="F261" s="55">
        <f>F5</f>
        <v>2</v>
      </c>
      <c r="G261" s="55">
        <f>N6</f>
        <v>35</v>
      </c>
      <c r="H261" s="87">
        <f>G261*E261</f>
        <v>0.90999999999999992</v>
      </c>
      <c r="I261" s="7">
        <f>J261*G261</f>
        <v>3.6399999999999997</v>
      </c>
      <c r="J261" s="8">
        <f>F261*E261*B261</f>
        <v>0.104</v>
      </c>
      <c r="L261" s="16"/>
    </row>
    <row r="262" spans="1:51" ht="15.75" customHeight="1">
      <c r="A262" s="96"/>
      <c r="B262" s="51">
        <f>B261</f>
        <v>2</v>
      </c>
      <c r="C262" s="111"/>
      <c r="D262" s="32" t="s">
        <v>6</v>
      </c>
      <c r="E262" s="40">
        <v>6.0000000000000001E-3</v>
      </c>
      <c r="F262" s="49">
        <f>F261</f>
        <v>2</v>
      </c>
      <c r="G262" s="55">
        <f>N19</f>
        <v>108</v>
      </c>
      <c r="H262" s="87">
        <f t="shared" ref="H262:H266" si="76">G262*E262</f>
        <v>0.64800000000000002</v>
      </c>
      <c r="I262" s="7">
        <f t="shared" ref="I262:I270" si="77">J262*G262</f>
        <v>2.5920000000000001</v>
      </c>
      <c r="J262" s="8">
        <f t="shared" ref="J262:J278" si="78">F262*E262*B262</f>
        <v>2.4E-2</v>
      </c>
      <c r="L262" s="16"/>
      <c r="Q262" s="15"/>
      <c r="R262" s="15"/>
      <c r="S262" s="15"/>
      <c r="T262" s="15"/>
    </row>
    <row r="263" spans="1:51" ht="15.75" customHeight="1">
      <c r="A263" s="96"/>
      <c r="B263" s="51">
        <f t="shared" ref="B263:B278" si="79">B262</f>
        <v>2</v>
      </c>
      <c r="C263" s="111"/>
      <c r="D263" s="32" t="s">
        <v>7</v>
      </c>
      <c r="E263" s="40">
        <v>3.5000000000000003E-2</v>
      </c>
      <c r="F263" s="49">
        <f t="shared" ref="F263:F278" si="80">F262</f>
        <v>2</v>
      </c>
      <c r="G263" s="55">
        <f>N7</f>
        <v>35</v>
      </c>
      <c r="H263" s="87">
        <f t="shared" si="76"/>
        <v>1.2250000000000001</v>
      </c>
      <c r="I263" s="7">
        <f t="shared" si="77"/>
        <v>4.9000000000000004</v>
      </c>
      <c r="J263" s="8">
        <f t="shared" si="78"/>
        <v>0.14000000000000001</v>
      </c>
      <c r="L263" s="16"/>
    </row>
    <row r="264" spans="1:51" ht="15.75" customHeight="1">
      <c r="A264" s="96"/>
      <c r="B264" s="51">
        <f t="shared" si="79"/>
        <v>2</v>
      </c>
      <c r="C264" s="111"/>
      <c r="D264" s="32" t="s">
        <v>9</v>
      </c>
      <c r="E264" s="40">
        <v>2.5000000000000001E-2</v>
      </c>
      <c r="F264" s="49">
        <f t="shared" si="80"/>
        <v>2</v>
      </c>
      <c r="G264" s="55">
        <f>N24</f>
        <v>80</v>
      </c>
      <c r="H264" s="87">
        <f t="shared" si="76"/>
        <v>2</v>
      </c>
      <c r="I264" s="7">
        <f t="shared" si="77"/>
        <v>8</v>
      </c>
      <c r="J264" s="8">
        <f t="shared" si="78"/>
        <v>0.1</v>
      </c>
      <c r="L264" s="16"/>
    </row>
    <row r="265" spans="1:51" ht="15.75" customHeight="1">
      <c r="A265" s="96"/>
      <c r="B265" s="51">
        <f t="shared" si="79"/>
        <v>2</v>
      </c>
      <c r="C265" s="111"/>
      <c r="D265" s="32" t="s">
        <v>8</v>
      </c>
      <c r="E265" s="40">
        <v>1.9E-2</v>
      </c>
      <c r="F265" s="49">
        <f t="shared" si="80"/>
        <v>2</v>
      </c>
      <c r="G265" s="55">
        <f>N8</f>
        <v>40</v>
      </c>
      <c r="H265" s="87">
        <f t="shared" si="76"/>
        <v>0.76</v>
      </c>
      <c r="I265" s="7">
        <f t="shared" si="77"/>
        <v>3.04</v>
      </c>
      <c r="J265" s="8">
        <f t="shared" si="78"/>
        <v>7.5999999999999998E-2</v>
      </c>
      <c r="L265" s="16"/>
    </row>
    <row r="266" spans="1:51" ht="15.75" customHeight="1">
      <c r="A266" s="96"/>
      <c r="B266" s="51">
        <f t="shared" si="79"/>
        <v>2</v>
      </c>
      <c r="C266" s="112"/>
      <c r="D266" s="32" t="s">
        <v>10</v>
      </c>
      <c r="E266" s="40">
        <v>1.7999999999999999E-2</v>
      </c>
      <c r="F266" s="49">
        <f t="shared" si="80"/>
        <v>2</v>
      </c>
      <c r="G266" s="55">
        <f>N9</f>
        <v>40</v>
      </c>
      <c r="H266" s="87">
        <f t="shared" si="76"/>
        <v>0.72</v>
      </c>
      <c r="I266" s="7">
        <f t="shared" si="77"/>
        <v>2.88</v>
      </c>
      <c r="J266" s="8">
        <f t="shared" si="78"/>
        <v>7.1999999999999995E-2</v>
      </c>
    </row>
    <row r="267" spans="1:51" ht="15.75" customHeight="1">
      <c r="A267" s="96"/>
      <c r="B267" s="51">
        <f t="shared" si="79"/>
        <v>2</v>
      </c>
      <c r="C267" s="110" t="s">
        <v>25</v>
      </c>
      <c r="D267" s="32" t="s">
        <v>73</v>
      </c>
      <c r="E267" s="6">
        <f>H267/G267</f>
        <v>0.10017906976744191</v>
      </c>
      <c r="F267" s="49">
        <f t="shared" si="80"/>
        <v>2</v>
      </c>
      <c r="G267" s="59">
        <f>N14</f>
        <v>430</v>
      </c>
      <c r="H267" s="5">
        <f>71-H261-H262-H263-H264-H265-H266-H268-H269-H270-H271-H272-H273-H274-H275-H276-H277-H278</f>
        <v>43.077000000000019</v>
      </c>
      <c r="I267" s="7">
        <f t="shared" si="77"/>
        <v>172.30800000000008</v>
      </c>
      <c r="J267" s="8">
        <f t="shared" si="78"/>
        <v>0.40071627906976764</v>
      </c>
    </row>
    <row r="268" spans="1:51" ht="15.75" customHeight="1">
      <c r="A268" s="96"/>
      <c r="B268" s="51">
        <f t="shared" si="79"/>
        <v>2</v>
      </c>
      <c r="C268" s="111"/>
      <c r="D268" s="32" t="s">
        <v>52</v>
      </c>
      <c r="E268" s="6">
        <v>0.03</v>
      </c>
      <c r="F268" s="49">
        <f t="shared" si="80"/>
        <v>2</v>
      </c>
      <c r="G268" s="59">
        <f>N32</f>
        <v>60</v>
      </c>
      <c r="H268" s="5">
        <f>G268*E268</f>
        <v>1.7999999999999998</v>
      </c>
      <c r="I268" s="7">
        <f t="shared" si="77"/>
        <v>7.1999999999999993</v>
      </c>
      <c r="J268" s="8">
        <f t="shared" si="78"/>
        <v>0.12</v>
      </c>
    </row>
    <row r="269" spans="1:51" ht="15.75" customHeight="1">
      <c r="A269" s="96"/>
      <c r="B269" s="51">
        <f t="shared" si="79"/>
        <v>2</v>
      </c>
      <c r="C269" s="111"/>
      <c r="D269" s="32" t="s">
        <v>28</v>
      </c>
      <c r="E269" s="6">
        <v>1.2E-2</v>
      </c>
      <c r="F269" s="49">
        <f t="shared" si="80"/>
        <v>2</v>
      </c>
      <c r="G269" s="59">
        <f>N10</f>
        <v>220</v>
      </c>
      <c r="H269" s="5">
        <f>G269*E269</f>
        <v>2.64</v>
      </c>
      <c r="I269" s="7">
        <f t="shared" si="77"/>
        <v>10.56</v>
      </c>
      <c r="J269" s="8">
        <f t="shared" si="78"/>
        <v>4.8000000000000001E-2</v>
      </c>
    </row>
    <row r="270" spans="1:51" ht="15.75" customHeight="1">
      <c r="A270" s="96"/>
      <c r="B270" s="51">
        <f t="shared" si="79"/>
        <v>2</v>
      </c>
      <c r="C270" s="111"/>
      <c r="D270" s="32" t="s">
        <v>22</v>
      </c>
      <c r="E270" s="6">
        <v>2E-3</v>
      </c>
      <c r="F270" s="49">
        <f t="shared" si="80"/>
        <v>2</v>
      </c>
      <c r="G270" s="55">
        <f>N26</f>
        <v>200</v>
      </c>
      <c r="H270" s="5">
        <f>G270*E270</f>
        <v>0.4</v>
      </c>
      <c r="I270" s="7">
        <f t="shared" si="77"/>
        <v>1.6</v>
      </c>
      <c r="J270" s="8">
        <f t="shared" si="78"/>
        <v>8.0000000000000002E-3</v>
      </c>
      <c r="Q270" s="53"/>
      <c r="R270" s="53"/>
      <c r="S270" s="53"/>
      <c r="T270" s="53"/>
    </row>
    <row r="271" spans="1:51" ht="15.75" customHeight="1">
      <c r="A271" s="96"/>
      <c r="B271" s="51">
        <f t="shared" si="79"/>
        <v>2</v>
      </c>
      <c r="C271" s="112"/>
      <c r="D271" s="32" t="s">
        <v>71</v>
      </c>
      <c r="E271" s="6">
        <v>0.2</v>
      </c>
      <c r="F271" s="49">
        <f t="shared" si="80"/>
        <v>2</v>
      </c>
      <c r="G271" s="55"/>
      <c r="H271" s="5"/>
      <c r="I271" s="7"/>
      <c r="J271" s="8">
        <f t="shared" si="78"/>
        <v>0.8</v>
      </c>
    </row>
    <row r="272" spans="1:51" ht="15.75" customHeight="1">
      <c r="A272" s="96"/>
      <c r="B272" s="51">
        <f t="shared" si="79"/>
        <v>2</v>
      </c>
      <c r="C272" s="110" t="s">
        <v>74</v>
      </c>
      <c r="D272" s="32" t="s">
        <v>7</v>
      </c>
      <c r="E272" s="6">
        <v>0.2</v>
      </c>
      <c r="F272" s="49">
        <f t="shared" si="80"/>
        <v>2</v>
      </c>
      <c r="G272" s="55">
        <f>N7</f>
        <v>35</v>
      </c>
      <c r="H272" s="5">
        <f>G272*E272</f>
        <v>7</v>
      </c>
      <c r="I272" s="7">
        <f>J272*G272</f>
        <v>28</v>
      </c>
      <c r="J272" s="8">
        <f t="shared" si="78"/>
        <v>0.8</v>
      </c>
    </row>
    <row r="273" spans="1:15" ht="15.75" customHeight="1">
      <c r="A273" s="96"/>
      <c r="B273" s="51">
        <f t="shared" si="79"/>
        <v>2</v>
      </c>
      <c r="C273" s="112"/>
      <c r="D273" s="32" t="s">
        <v>24</v>
      </c>
      <c r="E273" s="6">
        <v>5.0000000000000001E-3</v>
      </c>
      <c r="F273" s="49">
        <f t="shared" si="80"/>
        <v>2</v>
      </c>
      <c r="G273" s="55">
        <f>N11</f>
        <v>680</v>
      </c>
      <c r="H273" s="5">
        <f>G273*E273</f>
        <v>3.4</v>
      </c>
      <c r="I273" s="7">
        <f>J273*G273</f>
        <v>13.6</v>
      </c>
      <c r="J273" s="8">
        <f t="shared" si="78"/>
        <v>0.02</v>
      </c>
    </row>
    <row r="274" spans="1:15" ht="15.75" customHeight="1">
      <c r="A274" s="96"/>
      <c r="B274" s="51">
        <f t="shared" si="79"/>
        <v>2</v>
      </c>
      <c r="C274" s="98" t="s">
        <v>88</v>
      </c>
      <c r="D274" s="32" t="s">
        <v>26</v>
      </c>
      <c r="E274" s="6">
        <v>4.5999999999999999E-2</v>
      </c>
      <c r="F274" s="49">
        <f t="shared" si="80"/>
        <v>2</v>
      </c>
      <c r="G274" s="59">
        <f>N18</f>
        <v>65</v>
      </c>
      <c r="H274" s="5">
        <f>G274*E274</f>
        <v>2.9899999999999998</v>
      </c>
      <c r="I274" s="7">
        <f>J274*G274</f>
        <v>11.959999999999999</v>
      </c>
      <c r="J274" s="8">
        <f t="shared" si="78"/>
        <v>0.184</v>
      </c>
    </row>
    <row r="275" spans="1:15" ht="15.75" customHeight="1">
      <c r="A275" s="96"/>
      <c r="B275" s="51">
        <f t="shared" si="79"/>
        <v>2</v>
      </c>
      <c r="C275" s="99"/>
      <c r="D275" s="32" t="s">
        <v>11</v>
      </c>
      <c r="E275" s="6">
        <v>2.4E-2</v>
      </c>
      <c r="F275" s="49">
        <f t="shared" si="80"/>
        <v>2</v>
      </c>
      <c r="G275" s="55">
        <f>N12</f>
        <v>60</v>
      </c>
      <c r="H275" s="5">
        <f>G275*E275</f>
        <v>1.44</v>
      </c>
      <c r="I275" s="7">
        <f>J275*G275</f>
        <v>5.76</v>
      </c>
      <c r="J275" s="8">
        <f t="shared" si="78"/>
        <v>9.6000000000000002E-2</v>
      </c>
      <c r="L275" s="53"/>
      <c r="M275" s="53"/>
      <c r="N275" s="53"/>
      <c r="O275" s="53"/>
    </row>
    <row r="276" spans="1:15" ht="15.75" customHeight="1">
      <c r="A276" s="96"/>
      <c r="B276" s="51">
        <f t="shared" si="79"/>
        <v>2</v>
      </c>
      <c r="C276" s="99"/>
      <c r="D276" s="32" t="s">
        <v>12</v>
      </c>
      <c r="E276" s="36">
        <v>2.0000000000000001E-4</v>
      </c>
      <c r="F276" s="49">
        <f t="shared" si="80"/>
        <v>2</v>
      </c>
      <c r="G276" s="55">
        <f>N13</f>
        <v>950</v>
      </c>
      <c r="H276" s="5">
        <f>G276*E276</f>
        <v>0.19</v>
      </c>
      <c r="I276" s="7">
        <f>J276*G276</f>
        <v>0.76</v>
      </c>
      <c r="J276" s="8">
        <f t="shared" si="78"/>
        <v>8.0000000000000004E-4</v>
      </c>
      <c r="L276" s="53"/>
      <c r="M276" s="53"/>
      <c r="N276" s="53"/>
      <c r="O276" s="53"/>
    </row>
    <row r="277" spans="1:15" ht="15.75" customHeight="1">
      <c r="A277" s="96"/>
      <c r="B277" s="51">
        <f t="shared" si="79"/>
        <v>2</v>
      </c>
      <c r="C277" s="100"/>
      <c r="D277" s="32" t="s">
        <v>71</v>
      </c>
      <c r="E277" s="6">
        <v>0.17199999999999999</v>
      </c>
      <c r="F277" s="49">
        <f t="shared" si="80"/>
        <v>2</v>
      </c>
      <c r="G277" s="55"/>
      <c r="H277" s="5"/>
      <c r="I277" s="7"/>
      <c r="J277" s="8">
        <f t="shared" si="78"/>
        <v>0.68799999999999994</v>
      </c>
      <c r="L277" s="53"/>
      <c r="M277" s="53"/>
      <c r="N277" s="53"/>
      <c r="O277" s="53"/>
    </row>
    <row r="278" spans="1:15" ht="15.75" customHeight="1">
      <c r="A278" s="104"/>
      <c r="B278" s="51">
        <f t="shared" si="79"/>
        <v>2</v>
      </c>
      <c r="C278" s="3" t="s">
        <v>33</v>
      </c>
      <c r="D278" s="37" t="s">
        <v>33</v>
      </c>
      <c r="E278" s="6">
        <v>0.04</v>
      </c>
      <c r="F278" s="49">
        <f t="shared" si="80"/>
        <v>2</v>
      </c>
      <c r="G278" s="55">
        <f>N17</f>
        <v>45</v>
      </c>
      <c r="H278" s="5">
        <f>G278*E278</f>
        <v>1.8</v>
      </c>
      <c r="I278" s="7">
        <f>J278*G278</f>
        <v>7.2</v>
      </c>
      <c r="J278" s="8">
        <f t="shared" si="78"/>
        <v>0.16</v>
      </c>
      <c r="L278" s="53"/>
      <c r="M278" s="53"/>
      <c r="N278" s="53"/>
      <c r="O278" s="53"/>
    </row>
    <row r="279" spans="1:15" ht="15.75" customHeight="1">
      <c r="A279" s="89" t="s">
        <v>36</v>
      </c>
      <c r="B279" s="89"/>
      <c r="C279" s="89"/>
      <c r="D279" s="89"/>
      <c r="E279" s="41"/>
      <c r="F279" s="85"/>
      <c r="G279" s="85"/>
      <c r="H279" s="2">
        <f>SUM(H261:H278)</f>
        <v>71</v>
      </c>
      <c r="I279" s="2">
        <f>SUM(I261:I278)</f>
        <v>284</v>
      </c>
      <c r="J279" s="41">
        <f>SUM(J261:J278)</f>
        <v>3.8415162790697677</v>
      </c>
    </row>
    <row r="280" spans="1:15" ht="15.75" customHeight="1">
      <c r="A280" s="95" t="s">
        <v>77</v>
      </c>
      <c r="B280" s="44">
        <v>2</v>
      </c>
      <c r="C280" s="97" t="s">
        <v>92</v>
      </c>
      <c r="D280" s="32" t="s">
        <v>3</v>
      </c>
      <c r="E280" s="6">
        <v>0.06</v>
      </c>
      <c r="F280" s="55">
        <f>F126</f>
        <v>1</v>
      </c>
      <c r="G280" s="59">
        <f>N5</f>
        <v>15</v>
      </c>
      <c r="H280" s="5">
        <f t="shared" ref="H280:H289" si="81">G280*E280</f>
        <v>0.89999999999999991</v>
      </c>
      <c r="I280" s="7">
        <f>J280*G280</f>
        <v>1.7999999999999998</v>
      </c>
      <c r="J280" s="8">
        <f>F280*E280*B280</f>
        <v>0.12</v>
      </c>
    </row>
    <row r="281" spans="1:15" ht="15.75" customHeight="1">
      <c r="A281" s="96"/>
      <c r="B281" s="51">
        <f>B280</f>
        <v>2</v>
      </c>
      <c r="C281" s="97"/>
      <c r="D281" s="32" t="s">
        <v>8</v>
      </c>
      <c r="E281" s="6">
        <v>8.0000000000000002E-3</v>
      </c>
      <c r="F281" s="49">
        <f>F280</f>
        <v>1</v>
      </c>
      <c r="G281" s="59">
        <f>N8</f>
        <v>40</v>
      </c>
      <c r="H281" s="5">
        <f t="shared" si="81"/>
        <v>0.32</v>
      </c>
      <c r="I281" s="7">
        <f t="shared" ref="I281:I289" si="82">J281*G281</f>
        <v>0.64</v>
      </c>
      <c r="J281" s="8">
        <f t="shared" ref="J281:J302" si="83">F281*E281*B281</f>
        <v>1.6E-2</v>
      </c>
    </row>
    <row r="282" spans="1:15" ht="15.75" customHeight="1">
      <c r="A282" s="96"/>
      <c r="B282" s="51">
        <f t="shared" ref="B282:B302" si="84">B281</f>
        <v>2</v>
      </c>
      <c r="C282" s="97"/>
      <c r="D282" s="33" t="s">
        <v>12</v>
      </c>
      <c r="E282" s="36">
        <v>2.0000000000000001E-4</v>
      </c>
      <c r="F282" s="49">
        <f t="shared" ref="F282:F302" si="85">F281</f>
        <v>1</v>
      </c>
      <c r="G282" s="59">
        <f>N13</f>
        <v>950</v>
      </c>
      <c r="H282" s="5">
        <f t="shared" si="81"/>
        <v>0.19</v>
      </c>
      <c r="I282" s="7">
        <f t="shared" si="82"/>
        <v>0.38</v>
      </c>
      <c r="J282" s="8">
        <f t="shared" si="83"/>
        <v>4.0000000000000002E-4</v>
      </c>
    </row>
    <row r="283" spans="1:15" ht="15.75" customHeight="1">
      <c r="A283" s="96"/>
      <c r="B283" s="51">
        <f t="shared" si="84"/>
        <v>2</v>
      </c>
      <c r="C283" s="97"/>
      <c r="D283" s="32" t="s">
        <v>11</v>
      </c>
      <c r="E283" s="6">
        <v>3.0000000000000001E-3</v>
      </c>
      <c r="F283" s="49">
        <f t="shared" si="85"/>
        <v>1</v>
      </c>
      <c r="G283" s="59">
        <f>N12</f>
        <v>60</v>
      </c>
      <c r="H283" s="5">
        <f t="shared" si="81"/>
        <v>0.18</v>
      </c>
      <c r="I283" s="7">
        <f t="shared" si="82"/>
        <v>0.36</v>
      </c>
      <c r="J283" s="8">
        <f t="shared" si="83"/>
        <v>6.0000000000000001E-3</v>
      </c>
    </row>
    <row r="284" spans="1:15" ht="15.75" customHeight="1">
      <c r="A284" s="96"/>
      <c r="B284" s="51">
        <f t="shared" si="84"/>
        <v>2</v>
      </c>
      <c r="C284" s="97"/>
      <c r="D284" s="33" t="s">
        <v>6</v>
      </c>
      <c r="E284" s="6">
        <v>3.0000000000000001E-3</v>
      </c>
      <c r="F284" s="49">
        <f t="shared" si="85"/>
        <v>1</v>
      </c>
      <c r="G284" s="55">
        <f>N19</f>
        <v>108</v>
      </c>
      <c r="H284" s="5">
        <f t="shared" si="81"/>
        <v>0.32400000000000001</v>
      </c>
      <c r="I284" s="7">
        <f t="shared" si="82"/>
        <v>0.64800000000000002</v>
      </c>
      <c r="J284" s="8">
        <f t="shared" si="83"/>
        <v>6.0000000000000001E-3</v>
      </c>
    </row>
    <row r="285" spans="1:15" ht="15.75" customHeight="1">
      <c r="A285" s="96"/>
      <c r="B285" s="51">
        <f t="shared" si="84"/>
        <v>2</v>
      </c>
      <c r="C285" s="98" t="s">
        <v>21</v>
      </c>
      <c r="D285" s="32" t="s">
        <v>7</v>
      </c>
      <c r="E285" s="6">
        <v>0.1</v>
      </c>
      <c r="F285" s="49">
        <f t="shared" si="85"/>
        <v>1</v>
      </c>
      <c r="G285" s="55">
        <f>N7</f>
        <v>35</v>
      </c>
      <c r="H285" s="5">
        <f t="shared" si="81"/>
        <v>3.5</v>
      </c>
      <c r="I285" s="7">
        <f t="shared" si="82"/>
        <v>7</v>
      </c>
      <c r="J285" s="8">
        <f t="shared" si="83"/>
        <v>0.2</v>
      </c>
    </row>
    <row r="286" spans="1:15" ht="15.75" customHeight="1">
      <c r="A286" s="96"/>
      <c r="B286" s="51">
        <f t="shared" si="84"/>
        <v>2</v>
      </c>
      <c r="C286" s="99"/>
      <c r="D286" s="32" t="s">
        <v>17</v>
      </c>
      <c r="E286" s="6">
        <v>0.02</v>
      </c>
      <c r="F286" s="49">
        <f t="shared" si="85"/>
        <v>1</v>
      </c>
      <c r="G286" s="55">
        <f>N20</f>
        <v>50</v>
      </c>
      <c r="H286" s="5">
        <f t="shared" si="81"/>
        <v>1</v>
      </c>
      <c r="I286" s="7">
        <f t="shared" si="82"/>
        <v>2</v>
      </c>
      <c r="J286" s="8">
        <f t="shared" si="83"/>
        <v>0.04</v>
      </c>
    </row>
    <row r="287" spans="1:15" ht="15.75" customHeight="1">
      <c r="A287" s="96"/>
      <c r="B287" s="51">
        <f t="shared" si="84"/>
        <v>2</v>
      </c>
      <c r="C287" s="99"/>
      <c r="D287" s="32" t="s">
        <v>8</v>
      </c>
      <c r="E287" s="6">
        <v>1.3000000000000001E-2</v>
      </c>
      <c r="F287" s="49">
        <f t="shared" si="85"/>
        <v>1</v>
      </c>
      <c r="G287" s="55">
        <f>N8</f>
        <v>40</v>
      </c>
      <c r="H287" s="5">
        <f t="shared" si="81"/>
        <v>0.52</v>
      </c>
      <c r="I287" s="7">
        <f t="shared" si="82"/>
        <v>1.04</v>
      </c>
      <c r="J287" s="8">
        <f t="shared" si="83"/>
        <v>2.6000000000000002E-2</v>
      </c>
      <c r="L287" s="53"/>
      <c r="M287" s="53"/>
      <c r="N287" s="53"/>
      <c r="O287" s="53"/>
    </row>
    <row r="288" spans="1:15" ht="15.75" customHeight="1">
      <c r="A288" s="96"/>
      <c r="B288" s="51">
        <f t="shared" si="84"/>
        <v>2</v>
      </c>
      <c r="C288" s="99"/>
      <c r="D288" s="33" t="s">
        <v>10</v>
      </c>
      <c r="E288" s="6">
        <v>1.2E-2</v>
      </c>
      <c r="F288" s="49">
        <f t="shared" si="85"/>
        <v>1</v>
      </c>
      <c r="G288" s="55">
        <f>N9</f>
        <v>40</v>
      </c>
      <c r="H288" s="5">
        <f t="shared" si="81"/>
        <v>0.48</v>
      </c>
      <c r="I288" s="7">
        <f t="shared" si="82"/>
        <v>0.96</v>
      </c>
      <c r="J288" s="8">
        <f t="shared" si="83"/>
        <v>2.4E-2</v>
      </c>
      <c r="L288" s="53"/>
      <c r="M288" s="53"/>
      <c r="N288" s="53"/>
      <c r="O288" s="53"/>
    </row>
    <row r="289" spans="1:51" ht="15.75" customHeight="1">
      <c r="A289" s="96"/>
      <c r="B289" s="51">
        <f t="shared" si="84"/>
        <v>2</v>
      </c>
      <c r="C289" s="99"/>
      <c r="D289" s="33" t="s">
        <v>6</v>
      </c>
      <c r="E289" s="6">
        <v>5.0000000000000001E-3</v>
      </c>
      <c r="F289" s="49">
        <f t="shared" si="85"/>
        <v>1</v>
      </c>
      <c r="G289" s="55">
        <f>N19</f>
        <v>108</v>
      </c>
      <c r="H289" s="5">
        <f t="shared" si="81"/>
        <v>0.54</v>
      </c>
      <c r="I289" s="7">
        <f t="shared" si="82"/>
        <v>1.08</v>
      </c>
      <c r="J289" s="8">
        <f t="shared" si="83"/>
        <v>0.01</v>
      </c>
      <c r="L289" s="53"/>
      <c r="M289" s="53"/>
      <c r="N289" s="53"/>
      <c r="O289" s="53"/>
    </row>
    <row r="290" spans="1:51" ht="15.75" customHeight="1">
      <c r="A290" s="96"/>
      <c r="B290" s="51">
        <f t="shared" si="84"/>
        <v>2</v>
      </c>
      <c r="C290" s="100"/>
      <c r="D290" s="33" t="s">
        <v>71</v>
      </c>
      <c r="E290" s="6">
        <v>0.17499999999999999</v>
      </c>
      <c r="F290" s="49">
        <f t="shared" si="85"/>
        <v>1</v>
      </c>
      <c r="G290" s="56"/>
      <c r="H290" s="87"/>
      <c r="I290" s="7"/>
      <c r="J290" s="8">
        <f t="shared" si="83"/>
        <v>0.35</v>
      </c>
      <c r="L290" s="53"/>
      <c r="M290" s="53"/>
      <c r="N290" s="53"/>
      <c r="O290" s="53"/>
    </row>
    <row r="291" spans="1:51" ht="15.75" customHeight="1">
      <c r="A291" s="96"/>
      <c r="B291" s="51">
        <f t="shared" si="84"/>
        <v>2</v>
      </c>
      <c r="C291" s="101" t="s">
        <v>30</v>
      </c>
      <c r="D291" s="32" t="s">
        <v>55</v>
      </c>
      <c r="E291" s="6">
        <f>H291/G291</f>
        <v>0.16670526315789486</v>
      </c>
      <c r="F291" s="49">
        <f t="shared" si="85"/>
        <v>1</v>
      </c>
      <c r="G291" s="55">
        <f>N28</f>
        <v>190</v>
      </c>
      <c r="H291" s="39">
        <f>71-H292-H293-H294-H295-H296-H297-H298-H300-H301-H302-H289-H288-H287-H286-H285-H284-H283-H282-H281-H280</f>
        <v>31.674000000000021</v>
      </c>
      <c r="I291" s="7">
        <f t="shared" ref="I291:I298" si="86">J291*G291</f>
        <v>63.348000000000049</v>
      </c>
      <c r="J291" s="8">
        <f t="shared" si="83"/>
        <v>0.33341052631578971</v>
      </c>
      <c r="L291" s="53"/>
      <c r="M291" s="53"/>
      <c r="N291" s="53"/>
      <c r="O291" s="53"/>
    </row>
    <row r="292" spans="1:51" ht="15.75" customHeight="1">
      <c r="A292" s="96"/>
      <c r="B292" s="51">
        <f t="shared" si="84"/>
        <v>2</v>
      </c>
      <c r="C292" s="102"/>
      <c r="D292" s="32" t="s">
        <v>8</v>
      </c>
      <c r="E292" s="6">
        <v>0.02</v>
      </c>
      <c r="F292" s="49">
        <f t="shared" si="85"/>
        <v>1</v>
      </c>
      <c r="G292" s="59">
        <f>N8</f>
        <v>40</v>
      </c>
      <c r="H292" s="5">
        <f>G292*E292</f>
        <v>0.8</v>
      </c>
      <c r="I292" s="7">
        <f t="shared" si="86"/>
        <v>1.6</v>
      </c>
      <c r="J292" s="8">
        <f t="shared" si="83"/>
        <v>0.04</v>
      </c>
      <c r="L292" s="53"/>
      <c r="M292" s="53"/>
      <c r="N292" s="53"/>
      <c r="O292" s="53"/>
    </row>
    <row r="293" spans="1:51" ht="15.75" customHeight="1">
      <c r="A293" s="96"/>
      <c r="B293" s="51">
        <f t="shared" si="84"/>
        <v>2</v>
      </c>
      <c r="C293" s="102"/>
      <c r="D293" s="33" t="s">
        <v>10</v>
      </c>
      <c r="E293" s="6">
        <v>1.2999999999999999E-2</v>
      </c>
      <c r="F293" s="49">
        <f t="shared" si="85"/>
        <v>1</v>
      </c>
      <c r="G293" s="55">
        <f>N9</f>
        <v>40</v>
      </c>
      <c r="H293" s="5">
        <f t="shared" ref="H293:H298" si="87">G293*E293</f>
        <v>0.52</v>
      </c>
      <c r="I293" s="7">
        <f t="shared" si="86"/>
        <v>1.04</v>
      </c>
      <c r="J293" s="8">
        <f t="shared" si="83"/>
        <v>2.5999999999999999E-2</v>
      </c>
    </row>
    <row r="294" spans="1:51" ht="15.75" customHeight="1">
      <c r="A294" s="96"/>
      <c r="B294" s="51">
        <f t="shared" si="84"/>
        <v>2</v>
      </c>
      <c r="C294" s="102"/>
      <c r="D294" s="33" t="s">
        <v>24</v>
      </c>
      <c r="E294" s="6">
        <v>0.01</v>
      </c>
      <c r="F294" s="49">
        <f t="shared" si="85"/>
        <v>1</v>
      </c>
      <c r="G294" s="55">
        <f>N11</f>
        <v>680</v>
      </c>
      <c r="H294" s="5">
        <f t="shared" si="87"/>
        <v>6.8</v>
      </c>
      <c r="I294" s="7">
        <f t="shared" si="86"/>
        <v>13.6</v>
      </c>
      <c r="J294" s="8">
        <f t="shared" si="83"/>
        <v>0.02</v>
      </c>
    </row>
    <row r="295" spans="1:51" ht="15.75" customHeight="1">
      <c r="A295" s="96"/>
      <c r="B295" s="51">
        <f t="shared" si="84"/>
        <v>2</v>
      </c>
      <c r="C295" s="103"/>
      <c r="D295" s="33" t="s">
        <v>78</v>
      </c>
      <c r="E295" s="6">
        <v>5.8000000000000003E-2</v>
      </c>
      <c r="F295" s="49">
        <f t="shared" si="85"/>
        <v>1</v>
      </c>
      <c r="G295" s="55">
        <f>N15</f>
        <v>79</v>
      </c>
      <c r="H295" s="5">
        <f t="shared" si="87"/>
        <v>4.5819999999999999</v>
      </c>
      <c r="I295" s="7">
        <f t="shared" si="86"/>
        <v>9.1639999999999997</v>
      </c>
      <c r="J295" s="8">
        <f t="shared" si="83"/>
        <v>0.11600000000000001</v>
      </c>
    </row>
    <row r="296" spans="1:51" ht="15.75" customHeight="1">
      <c r="A296" s="96"/>
      <c r="B296" s="51">
        <f t="shared" si="84"/>
        <v>2</v>
      </c>
      <c r="C296" s="98" t="s">
        <v>88</v>
      </c>
      <c r="D296" s="32" t="s">
        <v>13</v>
      </c>
      <c r="E296" s="6">
        <v>4.5999999999999999E-2</v>
      </c>
      <c r="F296" s="49">
        <f t="shared" si="85"/>
        <v>1</v>
      </c>
      <c r="G296" s="58">
        <f>N18</f>
        <v>65</v>
      </c>
      <c r="H296" s="39">
        <f t="shared" si="87"/>
        <v>2.9899999999999998</v>
      </c>
      <c r="I296" s="39">
        <f t="shared" si="86"/>
        <v>5.9799999999999995</v>
      </c>
      <c r="J296" s="8">
        <f t="shared" si="83"/>
        <v>9.1999999999999998E-2</v>
      </c>
      <c r="L296" s="17"/>
      <c r="M296" s="15"/>
      <c r="N296" s="22"/>
      <c r="O296" s="15"/>
    </row>
    <row r="297" spans="1:51" ht="15.75" customHeight="1">
      <c r="A297" s="96"/>
      <c r="B297" s="51">
        <f t="shared" si="84"/>
        <v>2</v>
      </c>
      <c r="C297" s="99"/>
      <c r="D297" s="32" t="s">
        <v>11</v>
      </c>
      <c r="E297" s="6">
        <v>2.4E-2</v>
      </c>
      <c r="F297" s="49">
        <f t="shared" si="85"/>
        <v>1</v>
      </c>
      <c r="G297" s="55">
        <f>N12</f>
        <v>60</v>
      </c>
      <c r="H297" s="5">
        <f t="shared" si="87"/>
        <v>1.44</v>
      </c>
      <c r="I297" s="7">
        <f t="shared" si="86"/>
        <v>2.88</v>
      </c>
      <c r="J297" s="8">
        <f t="shared" si="83"/>
        <v>4.8000000000000001E-2</v>
      </c>
      <c r="P297" s="15"/>
      <c r="U297" s="15"/>
      <c r="V297" s="15"/>
      <c r="W297" s="15"/>
      <c r="X297" s="15"/>
      <c r="Y297" s="15"/>
      <c r="Z297" s="15"/>
      <c r="AA297" s="15"/>
      <c r="AB297" s="15"/>
      <c r="AC297" s="15"/>
      <c r="AD297" s="15"/>
      <c r="AE297" s="15"/>
      <c r="AF297" s="15"/>
      <c r="AG297" s="15"/>
      <c r="AH297" s="15"/>
      <c r="AI297" s="15"/>
      <c r="AJ297" s="15"/>
      <c r="AK297" s="15"/>
      <c r="AL297" s="15"/>
      <c r="AM297" s="15"/>
      <c r="AN297" s="15"/>
      <c r="AO297" s="15"/>
      <c r="AP297" s="15"/>
      <c r="AQ297" s="15"/>
      <c r="AR297" s="15"/>
      <c r="AS297" s="15"/>
      <c r="AT297" s="15"/>
      <c r="AU297" s="15"/>
      <c r="AV297" s="15"/>
      <c r="AW297" s="15"/>
      <c r="AX297" s="15"/>
      <c r="AY297" s="15"/>
    </row>
    <row r="298" spans="1:51" s="15" customFormat="1" ht="15.75" customHeight="1">
      <c r="A298" s="96"/>
      <c r="B298" s="51">
        <f t="shared" si="84"/>
        <v>2</v>
      </c>
      <c r="C298" s="99"/>
      <c r="D298" s="32" t="s">
        <v>12</v>
      </c>
      <c r="E298" s="36">
        <v>2.0000000000000001E-4</v>
      </c>
      <c r="F298" s="49">
        <f t="shared" si="85"/>
        <v>1</v>
      </c>
      <c r="G298" s="55">
        <f>N13</f>
        <v>950</v>
      </c>
      <c r="H298" s="5">
        <f t="shared" si="87"/>
        <v>0.19</v>
      </c>
      <c r="I298" s="7">
        <f t="shared" si="86"/>
        <v>0.38</v>
      </c>
      <c r="J298" s="8">
        <f t="shared" si="83"/>
        <v>4.0000000000000002E-4</v>
      </c>
      <c r="K298" s="53"/>
      <c r="L298" s="12"/>
      <c r="M298" s="53"/>
      <c r="N298" s="53"/>
      <c r="O298" s="53"/>
      <c r="P298" s="12"/>
      <c r="Q298" s="12"/>
      <c r="R298" s="12"/>
      <c r="S298" s="12"/>
      <c r="T298" s="12"/>
      <c r="U298" s="12"/>
      <c r="V298" s="12"/>
      <c r="W298" s="12"/>
      <c r="X298" s="12"/>
      <c r="Y298" s="12"/>
      <c r="Z298" s="12"/>
      <c r="AA298" s="12"/>
      <c r="AB298" s="12"/>
      <c r="AC298" s="12"/>
      <c r="AD298" s="12"/>
      <c r="AE298" s="12"/>
      <c r="AF298" s="12"/>
      <c r="AG298" s="12"/>
      <c r="AH298" s="12"/>
      <c r="AI298" s="12"/>
      <c r="AJ298" s="12"/>
      <c r="AK298" s="12"/>
      <c r="AL298" s="12"/>
      <c r="AM298" s="12"/>
      <c r="AN298" s="12"/>
      <c r="AO298" s="12"/>
      <c r="AP298" s="12"/>
      <c r="AQ298" s="12"/>
      <c r="AR298" s="12"/>
      <c r="AS298" s="12"/>
      <c r="AT298" s="12"/>
      <c r="AU298" s="12"/>
      <c r="AV298" s="12"/>
      <c r="AW298" s="12"/>
      <c r="AX298" s="12"/>
      <c r="AY298" s="12"/>
    </row>
    <row r="299" spans="1:51" ht="15.75" customHeight="1">
      <c r="A299" s="96"/>
      <c r="B299" s="51">
        <f t="shared" si="84"/>
        <v>2</v>
      </c>
      <c r="C299" s="100"/>
      <c r="D299" s="32" t="s">
        <v>71</v>
      </c>
      <c r="E299" s="6">
        <v>0.17199999999999999</v>
      </c>
      <c r="F299" s="49">
        <f t="shared" si="85"/>
        <v>1</v>
      </c>
      <c r="G299" s="55"/>
      <c r="H299" s="5"/>
      <c r="I299" s="7"/>
      <c r="J299" s="8">
        <f t="shared" si="83"/>
        <v>0.34399999999999997</v>
      </c>
    </row>
    <row r="300" spans="1:51" ht="15.75" customHeight="1">
      <c r="A300" s="96"/>
      <c r="B300" s="51">
        <f t="shared" si="84"/>
        <v>2</v>
      </c>
      <c r="C300" s="3" t="s">
        <v>33</v>
      </c>
      <c r="D300" s="37" t="s">
        <v>33</v>
      </c>
      <c r="E300" s="6">
        <v>0.04</v>
      </c>
      <c r="F300" s="49">
        <f t="shared" si="85"/>
        <v>1</v>
      </c>
      <c r="G300" s="55">
        <f>N17</f>
        <v>45</v>
      </c>
      <c r="H300" s="5">
        <f>G300*E300</f>
        <v>1.8</v>
      </c>
      <c r="I300" s="7">
        <f>J300*G300</f>
        <v>3.6</v>
      </c>
      <c r="J300" s="8">
        <f t="shared" si="83"/>
        <v>0.08</v>
      </c>
    </row>
    <row r="301" spans="1:51" ht="15.75" customHeight="1">
      <c r="A301" s="96"/>
      <c r="B301" s="51">
        <f t="shared" si="84"/>
        <v>2</v>
      </c>
      <c r="C301" s="84" t="s">
        <v>20</v>
      </c>
      <c r="D301" s="35" t="s">
        <v>20</v>
      </c>
      <c r="E301" s="6">
        <v>0.05</v>
      </c>
      <c r="F301" s="49">
        <f t="shared" si="85"/>
        <v>1</v>
      </c>
      <c r="G301" s="56">
        <f>N30</f>
        <v>115</v>
      </c>
      <c r="H301" s="5">
        <f>G301*E301</f>
        <v>5.75</v>
      </c>
      <c r="I301" s="7">
        <f>J301*G301</f>
        <v>11.5</v>
      </c>
      <c r="J301" s="8">
        <f>F301*E301*B301</f>
        <v>0.1</v>
      </c>
      <c r="L301" s="53"/>
      <c r="M301" s="53"/>
      <c r="N301" s="53"/>
      <c r="O301" s="53"/>
    </row>
    <row r="302" spans="1:51" ht="15.75" customHeight="1">
      <c r="A302" s="96"/>
      <c r="B302" s="51">
        <f t="shared" si="84"/>
        <v>2</v>
      </c>
      <c r="C302" s="87" t="s">
        <v>13</v>
      </c>
      <c r="D302" s="32" t="s">
        <v>13</v>
      </c>
      <c r="E302" s="8">
        <v>0.1</v>
      </c>
      <c r="F302" s="49">
        <f t="shared" si="85"/>
        <v>1</v>
      </c>
      <c r="G302" s="56">
        <f>N18</f>
        <v>65</v>
      </c>
      <c r="H302" s="5">
        <f>G302*E302</f>
        <v>6.5</v>
      </c>
      <c r="I302" s="7">
        <f t="shared" ref="I302" si="88">J302*G302</f>
        <v>13</v>
      </c>
      <c r="J302" s="8">
        <f t="shared" si="83"/>
        <v>0.2</v>
      </c>
    </row>
    <row r="303" spans="1:51" ht="15.75" customHeight="1">
      <c r="A303" s="89" t="s">
        <v>36</v>
      </c>
      <c r="B303" s="89"/>
      <c r="C303" s="89"/>
      <c r="D303" s="89"/>
      <c r="E303" s="85"/>
      <c r="F303" s="85"/>
      <c r="G303" s="85"/>
      <c r="H303" s="2">
        <f>SUM(H280:H302)</f>
        <v>71.000000000000014</v>
      </c>
      <c r="I303" s="2">
        <f>SUM(I280:I302)</f>
        <v>142.00000000000003</v>
      </c>
      <c r="J303" s="41">
        <f>SUM(J280:J302)</f>
        <v>2.1982105263157905</v>
      </c>
    </row>
    <row r="304" spans="1:51" ht="15.75" customHeight="1">
      <c r="A304" s="90" t="s">
        <v>82</v>
      </c>
      <c r="B304" s="91"/>
      <c r="C304" s="91"/>
      <c r="D304" s="91"/>
      <c r="E304" s="91"/>
      <c r="F304" s="91"/>
      <c r="G304" s="91"/>
      <c r="H304" s="92"/>
      <c r="I304" s="27">
        <f>I303+I279+I253+I227+I199+I175+I149+I125+I91+I73+I51+I27</f>
        <v>3479.0000000000005</v>
      </c>
      <c r="J304" s="45">
        <f>J27+J51+J73+J91+J125+J149+J175+J199+J227+J253+J279+J303</f>
        <v>46.448823745410039</v>
      </c>
    </row>
    <row r="305" spans="1:20" s="53" customFormat="1" ht="15.75" customHeight="1">
      <c r="Q305" s="12"/>
      <c r="R305" s="12"/>
      <c r="S305" s="12"/>
      <c r="T305" s="12"/>
    </row>
    <row r="306" spans="1:20" ht="15" customHeight="1">
      <c r="N306" s="12"/>
    </row>
    <row r="307" spans="1:20" ht="15.75">
      <c r="A307" s="93" t="s">
        <v>84</v>
      </c>
      <c r="B307" s="93"/>
      <c r="C307" s="93"/>
      <c r="D307" s="46" t="s">
        <v>85</v>
      </c>
      <c r="E307" s="47"/>
      <c r="F307" s="94" t="s">
        <v>94</v>
      </c>
      <c r="G307" s="94"/>
      <c r="H307" s="94"/>
      <c r="I307" s="94"/>
      <c r="J307" s="94"/>
      <c r="N307" s="12"/>
    </row>
    <row r="308" spans="1:20">
      <c r="A308" s="29"/>
      <c r="B308" s="29"/>
      <c r="C308" s="29"/>
      <c r="D308" s="30" t="s">
        <v>86</v>
      </c>
      <c r="F308" s="31"/>
      <c r="G308" s="31"/>
      <c r="H308" s="31" t="s">
        <v>87</v>
      </c>
      <c r="I308" s="31"/>
      <c r="J308" s="29"/>
      <c r="N308" s="12"/>
    </row>
    <row r="311" spans="1:20">
      <c r="I311" s="19"/>
    </row>
  </sheetData>
  <mergeCells count="88">
    <mergeCell ref="A303:D303"/>
    <mergeCell ref="A304:H304"/>
    <mergeCell ref="A307:C307"/>
    <mergeCell ref="F307:J307"/>
    <mergeCell ref="A1:J1"/>
    <mergeCell ref="A27:D27"/>
    <mergeCell ref="A28:A50"/>
    <mergeCell ref="C28:C31"/>
    <mergeCell ref="C32:C37"/>
    <mergeCell ref="C38:C42"/>
    <mergeCell ref="C43:C44"/>
    <mergeCell ref="A54:B54"/>
    <mergeCell ref="A55:A72"/>
    <mergeCell ref="C55:C60"/>
    <mergeCell ref="C61:C65"/>
    <mergeCell ref="C66:C67"/>
    <mergeCell ref="K1:P1"/>
    <mergeCell ref="A4:B4"/>
    <mergeCell ref="A5:A26"/>
    <mergeCell ref="C16:C20"/>
    <mergeCell ref="C21:C24"/>
    <mergeCell ref="K2:P2"/>
    <mergeCell ref="A2:J2"/>
    <mergeCell ref="C5:C15"/>
    <mergeCell ref="C68:C71"/>
    <mergeCell ref="N44:P44"/>
    <mergeCell ref="C45:C48"/>
    <mergeCell ref="N45:P45"/>
    <mergeCell ref="A51:D51"/>
    <mergeCell ref="A73:D73"/>
    <mergeCell ref="A74:A90"/>
    <mergeCell ref="C74:C77"/>
    <mergeCell ref="C78:C83"/>
    <mergeCell ref="C84:C85"/>
    <mergeCell ref="C86:C87"/>
    <mergeCell ref="A91:D91"/>
    <mergeCell ref="A104:B104"/>
    <mergeCell ref="A105:A124"/>
    <mergeCell ref="C105:C109"/>
    <mergeCell ref="C110:C117"/>
    <mergeCell ref="C118:C119"/>
    <mergeCell ref="C120:C123"/>
    <mergeCell ref="A125:D125"/>
    <mergeCell ref="A126:A148"/>
    <mergeCell ref="C126:C129"/>
    <mergeCell ref="C130:C135"/>
    <mergeCell ref="C136:C140"/>
    <mergeCell ref="C141:C143"/>
    <mergeCell ref="C144:C147"/>
    <mergeCell ref="C168:C169"/>
    <mergeCell ref="A149:D149"/>
    <mergeCell ref="A155:B155"/>
    <mergeCell ref="A156:A174"/>
    <mergeCell ref="C156:C161"/>
    <mergeCell ref="C162:C167"/>
    <mergeCell ref="C170:C171"/>
    <mergeCell ref="A175:D175"/>
    <mergeCell ref="A176:A198"/>
    <mergeCell ref="C176:C180"/>
    <mergeCell ref="C181:C186"/>
    <mergeCell ref="C187:C191"/>
    <mergeCell ref="C192:C195"/>
    <mergeCell ref="C220:C221"/>
    <mergeCell ref="C222:C225"/>
    <mergeCell ref="A199:D199"/>
    <mergeCell ref="A207:B207"/>
    <mergeCell ref="A208:A226"/>
    <mergeCell ref="C208:C211"/>
    <mergeCell ref="C212:C219"/>
    <mergeCell ref="A227:D227"/>
    <mergeCell ref="A228:A252"/>
    <mergeCell ref="C228:C231"/>
    <mergeCell ref="C232:C241"/>
    <mergeCell ref="C242:C246"/>
    <mergeCell ref="C247:C249"/>
    <mergeCell ref="A253:D253"/>
    <mergeCell ref="A260:B260"/>
    <mergeCell ref="A261:A278"/>
    <mergeCell ref="C261:C266"/>
    <mergeCell ref="C267:C271"/>
    <mergeCell ref="C272:C273"/>
    <mergeCell ref="C274:C277"/>
    <mergeCell ref="A279:D279"/>
    <mergeCell ref="A280:A302"/>
    <mergeCell ref="C280:C284"/>
    <mergeCell ref="C285:C290"/>
    <mergeCell ref="C291:C295"/>
    <mergeCell ref="C296:C299"/>
  </mergeCells>
  <pageMargins left="0.33" right="0.28000000000000003" top="0.2" bottom="0.16" header="0.2" footer="0.16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Апрель</vt:lpstr>
      <vt:lpstr>Пропуски за Апрель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2023-04-11T06:57:35Z</dcterms:modified>
</cp:coreProperties>
</file>